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tabRatio="596" activeTab="2"/>
  </bookViews>
  <sheets>
    <sheet name="2 stand FBA" sheetId="1" r:id="rId1"/>
    <sheet name="3stand.VRA " sheetId="2" r:id="rId2"/>
    <sheet name="20stand.4pr." sheetId="3" r:id="rId3"/>
  </sheets>
  <definedNames>
    <definedName name="_xlnm.Print_Titles" localSheetId="0">'2 stand FBA'!$19:$19</definedName>
  </definedNames>
  <calcPr fullCalcOnLoad="1"/>
</workbook>
</file>

<file path=xl/sharedStrings.xml><?xml version="1.0" encoding="utf-8"?>
<sst xmlns="http://schemas.openxmlformats.org/spreadsheetml/2006/main" count="368" uniqueCount="273">
  <si>
    <t>Eil. Nr.</t>
  </si>
  <si>
    <t>Straipsniai</t>
  </si>
  <si>
    <t>Plėtros darbai</t>
  </si>
  <si>
    <t>Programinė įranga ir jos licencijos</t>
  </si>
  <si>
    <t>Kitas nematerialusis turtas</t>
  </si>
  <si>
    <t>Prestižas</t>
  </si>
  <si>
    <t>1.</t>
  </si>
  <si>
    <t>2.</t>
  </si>
  <si>
    <t>3.</t>
  </si>
  <si>
    <t>3.1.</t>
  </si>
  <si>
    <t>4.</t>
  </si>
  <si>
    <t>5.</t>
  </si>
  <si>
    <t>2 priedas</t>
  </si>
  <si>
    <t>Žemė</t>
  </si>
  <si>
    <t>Pastatai</t>
  </si>
  <si>
    <t>Mašinos ir įrenginiai</t>
  </si>
  <si>
    <t>Baldai ir biuro įranga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</si>
  <si>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</si>
  <si>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</si>
  <si>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</si>
  <si>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</si>
  <si>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</si>
  <si>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</si>
  <si>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</si>
  <si>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</si>
  <si>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</si>
  <si>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</si>
  <si>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</si>
  <si>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</si>
  <si>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</si>
  <si>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</si>
  <si>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</si>
  <si>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</si>
  <si>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</si>
  <si>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</si>
  <si>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</si>
  <si>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</si>
  <si>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</si>
  <si>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</si>
  <si>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</si>
  <si>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</si>
  <si>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</si>
  <si>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</si>
  <si>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</si>
  <si>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</si>
  <si>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</si>
  <si>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</si>
  <si>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</si>
  <si>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</si>
  <si>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</si>
  <si>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</si>
  <si>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</si>
  <si>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</si>
  <si>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</si>
  <si>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</si>
  <si>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</si>
  <si>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</si>
  <si>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</si>
  <si>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</si>
  <si>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</si>
  <si>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</si>
  <si>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</si>
  <si>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</si>
  <si>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</si>
  <si>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</si>
  <si>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</si>
  <si>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</si>
  <si>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</si>
  <si>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</si>
  <si>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</si>
  <si>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</si>
  <si>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</si>
  <si>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</si>
  <si>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</si>
  <si>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</si>
  <si>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</si>
  <si>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</si>
  <si>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</si>
  <si>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</si>
  <si>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</si>
  <si>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</si>
  <si>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</si>
  <si>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</si>
  <si>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</si>
  <si>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</si>
  <si>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</si>
  <si>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</si>
  <si>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</si>
  <si>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</si>
  <si>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</si>
  <si>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</si>
  <si>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</si>
  <si>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</si>
  <si>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</si>
  <si>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</si>
  <si>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</si>
  <si>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</si>
  <si>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</si>
  <si>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</si>
  <si>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</si>
  <si>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</si>
  <si>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</si>
  <si>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</si>
  <si>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</si>
  <si>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</si>
  <si>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</si>
  <si>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</si>
  <si>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</si>
  <si>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</si>
  <si>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</si>
  <si>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</si>
  <si>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</si>
  <si>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</si>
  <si>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</si>
  <si>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</si>
  <si>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</si>
  <si>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</si>
  <si>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</si>
  <si>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</si>
  <si>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</si>
  <si>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</si>
  <si>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</si>
  <si>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</si>
  <si>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</si>
  <si>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</si>
  <si>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</si>
  <si>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</si>
  <si>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</si>
  <si>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</si>
  <si>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</si>
  <si>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</si>
  <si>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</si>
  <si>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</si>
  <si>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</si>
  <si>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</si>
  <si>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</si>
  <si>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</si>
  <si>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</si>
  <si>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</si>
  <si>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</si>
  <si>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</si>
  <si>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</si>
  <si>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</si>
  <si>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</si>
  <si>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</si>
  <si>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</si>
  <si>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</si>
  <si>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</si>
  <si>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</si>
  <si>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</si>
  <si>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</si>
  <si>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</si>
  <si>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</si>
  <si>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</si>
  <si>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</si>
  <si>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</si>
  <si>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</si>
  <si>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</si>
  <si>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</si>
  <si>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</si>
  <si>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</si>
  <si>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</si>
  <si>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</si>
  <si>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</si>
  <si>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</si>
  <si>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</si>
  <si>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</si>
  <si>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</si>
  <si>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</si>
  <si>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</si>
  <si>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</si>
  <si>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</si>
  <si>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</si>
  <si>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</si>
  <si>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</si>
  <si>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</si>
  <si>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</si>
  <si>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</si>
  <si>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</si>
  <si>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</si>
  <si>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</si>
  <si>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</si>
  <si>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</si>
  <si>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</si>
  <si>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</si>
  <si>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</si>
  <si>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</si>
  <si>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</si>
  <si>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</si>
  <si>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</si>
  <si>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</si>
  <si>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</si>
  <si>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</si>
  <si>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</si>
  <si>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</si>
  <si>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</si>
  <si>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</si>
  <si>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</si>
  <si>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</si>
  <si>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</si>
  <si>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</si>
  <si>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</si>
  <si>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</si>
  <si>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</si>
  <si>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</si>
  <si>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</si>
  <si>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</si>
  <si>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</si>
  <si>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</si>
  <si>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(teisės aktais įpareigoto pasirašyti asmens pareigų pavadinimas)    (parašas)</t>
  </si>
  <si>
    <t>IV.2</t>
  </si>
  <si>
    <t>Ankstesnių metų perviršis ar deficitas</t>
  </si>
  <si>
    <t>MAŽUMOS DALIS</t>
  </si>
  <si>
    <t>IŠ VISO FINANSAVIMO SUMŲ, ĮSIPAREIGOJIMŲ, GRYNOJO TURTO IR MAŽUMOS DALIES:</t>
  </si>
  <si>
    <t>VEIKLOS REZULTATŲ ATASKAITA</t>
  </si>
  <si>
    <t>1.1.</t>
  </si>
  <si>
    <t>1.2.</t>
  </si>
  <si>
    <t>4.1.</t>
  </si>
  <si>
    <t>4.2.</t>
  </si>
  <si>
    <t>Per ataskaitinį laikotarpį</t>
  </si>
  <si>
    <t>Iš Europos Sąjungos, užsienio valstybių ir tarptautinių organizac</t>
  </si>
  <si>
    <t>3.9. Finansavimo sumos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</si>
  <si>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(parašas)                                </t>
    </r>
  </si>
  <si>
    <t xml:space="preserve">                                                                           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</si>
  <si>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</si>
  <si>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</si>
  <si>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</si>
  <si>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</si>
  <si>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</si>
  <si>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Direktorė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</si>
  <si>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</si>
  <si>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</si>
  <si>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</si>
  <si>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</si>
  <si>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</si>
  <si>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</si>
  <si>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</si>
  <si>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</si>
  <si>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</si>
  <si>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</si>
  <si>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</si>
  <si>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</si>
  <si>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</si>
  <si>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</si>
  <si>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</si>
  <si>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</si>
  <si>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</si>
  <si>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</si>
  <si>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</si>
  <si>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</si>
  <si>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</si>
  <si>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</si>
  <si>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</si>
  <si>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3.2</t>
  </si>
  <si>
    <t>3.5</t>
  </si>
  <si>
    <t>3.6</t>
  </si>
  <si>
    <t>3.7</t>
  </si>
  <si>
    <t>3.8</t>
  </si>
  <si>
    <t>3.9</t>
  </si>
  <si>
    <t>3.10</t>
  </si>
  <si>
    <t>3.13</t>
  </si>
  <si>
    <t>3.17</t>
  </si>
  <si>
    <t>3.14/3.17</t>
  </si>
  <si>
    <t>Berutė Laureckienė</t>
  </si>
  <si>
    <t>Įstaigos pavadinimas Panevėžio lopšelis-darželis "Sigutė"</t>
  </si>
  <si>
    <t>PANEVĖŽIO LOPŠELIS-DARŽELIS "SIGUTĖ"</t>
  </si>
  <si>
    <t>Im. Kodas 290377070, Kanklių g. 8,Panevėžys</t>
  </si>
  <si>
    <t>Įm. Kodas 290377070, Kanklių g.8, Panevėžys</t>
  </si>
  <si>
    <t>Direktorė                                                                                                           Berutė Laureckienė</t>
  </si>
  <si>
    <t>PAGAL 2014M. KOVO 31 D. DUOMENIS</t>
  </si>
  <si>
    <t>2014-04-08 Nr.10.6-</t>
  </si>
  <si>
    <t>PAGAL 2014 M. KOVO 31 D. DUOMENIS</t>
  </si>
  <si>
    <t>2014-04-08 Nr.10.16-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</si>
</sst>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b/>
      <strike/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0" fillId="33" borderId="21" xfId="0" applyFill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quotePrefix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/>
    </xf>
    <xf numFmtId="165" fontId="9" fillId="0" borderId="10" xfId="0" applyNumberFormat="1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vertical="center" wrapText="1"/>
    </xf>
    <xf numFmtId="14" fontId="9" fillId="0" borderId="0" xfId="0" applyNumberFormat="1" applyFont="1" applyAlignment="1">
      <alignment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8">
      <selection activeCell="H89" sqref="H89"/>
    </sheetView>
  </sheetViews>
  <sheetFormatPr defaultColWidth="9.140625" defaultRowHeight="12.75"/>
  <cols>
    <col min="1" max="1" width="6.00390625" style="1" customWidth="1"/>
    <col min="2" max="2" width="3.140625" style="24" customWidth="1"/>
    <col min="3" max="3" width="2.7109375" style="24" customWidth="1"/>
    <col min="4" max="4" width="48.421875" style="24" customWidth="1"/>
    <col min="5" max="5" width="8.421875" style="39" customWidth="1"/>
    <col min="6" max="6" width="11.8515625" style="1" customWidth="1"/>
    <col min="7" max="7" width="10.00390625" style="1" customWidth="1"/>
    <col min="8" max="16384" width="9.140625" style="1" customWidth="1"/>
  </cols>
  <sheetData>
    <row r="1" spans="1:7" ht="9" customHeight="1">
      <c r="A1" s="38"/>
      <c r="B1" s="39"/>
      <c r="C1" s="39"/>
      <c r="D1" s="39"/>
      <c r="E1" s="20"/>
      <c r="F1" s="38"/>
      <c r="G1" s="38"/>
    </row>
    <row r="2" spans="5:7" ht="12.75">
      <c r="E2" s="193" t="s">
        <v>110</v>
      </c>
      <c r="F2" s="194"/>
      <c r="G2" s="194"/>
    </row>
    <row r="3" spans="5:7" ht="12.75">
      <c r="E3" s="195" t="s">
        <v>12</v>
      </c>
      <c r="F3" s="196"/>
      <c r="G3" s="196"/>
    </row>
    <row r="5" spans="1:7" ht="12.75">
      <c r="A5" s="178" t="s">
        <v>111</v>
      </c>
      <c r="B5" s="179"/>
      <c r="C5" s="179"/>
      <c r="D5" s="179"/>
      <c r="E5" s="179"/>
      <c r="F5" s="186"/>
      <c r="G5" s="186"/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 customHeight="1">
      <c r="A7" s="24"/>
      <c r="B7" s="113"/>
      <c r="C7" s="113"/>
      <c r="D7" s="198" t="s">
        <v>265</v>
      </c>
      <c r="E7" s="198"/>
      <c r="F7" s="113"/>
      <c r="G7" s="113"/>
    </row>
    <row r="8" spans="1:7" ht="12.75" customHeight="1">
      <c r="A8" s="162" t="s">
        <v>112</v>
      </c>
      <c r="B8" s="185"/>
      <c r="C8" s="185"/>
      <c r="D8" s="185"/>
      <c r="E8" s="185"/>
      <c r="F8" s="186"/>
      <c r="G8" s="186"/>
    </row>
    <row r="9" spans="1:7" ht="12.75" customHeight="1">
      <c r="A9" s="24"/>
      <c r="B9" s="113"/>
      <c r="C9" s="113"/>
      <c r="D9" s="191" t="s">
        <v>267</v>
      </c>
      <c r="E9" s="192"/>
      <c r="F9" s="113"/>
      <c r="G9" s="113"/>
    </row>
    <row r="10" spans="1:7" ht="12.75">
      <c r="A10" s="187" t="s">
        <v>113</v>
      </c>
      <c r="B10" s="188"/>
      <c r="C10" s="188"/>
      <c r="D10" s="188"/>
      <c r="E10" s="188"/>
      <c r="F10" s="189"/>
      <c r="G10" s="189"/>
    </row>
    <row r="11" spans="1:7" ht="12.75">
      <c r="A11" s="189"/>
      <c r="B11" s="189"/>
      <c r="C11" s="189"/>
      <c r="D11" s="189"/>
      <c r="E11" s="189"/>
      <c r="F11" s="189"/>
      <c r="G11" s="189"/>
    </row>
    <row r="12" spans="1:5" ht="7.5" customHeight="1">
      <c r="A12" s="190"/>
      <c r="B12" s="186"/>
      <c r="C12" s="186"/>
      <c r="D12" s="186"/>
      <c r="E12" s="186"/>
    </row>
    <row r="13" spans="1:7" ht="12.75">
      <c r="A13" s="178" t="s">
        <v>114</v>
      </c>
      <c r="B13" s="179"/>
      <c r="C13" s="179"/>
      <c r="D13" s="179"/>
      <c r="E13" s="179"/>
      <c r="F13" s="180"/>
      <c r="G13" s="180"/>
    </row>
    <row r="14" spans="1:7" ht="12.75">
      <c r="A14" s="178" t="s">
        <v>269</v>
      </c>
      <c r="B14" s="179"/>
      <c r="C14" s="179"/>
      <c r="D14" s="179"/>
      <c r="E14" s="179"/>
      <c r="F14" s="180"/>
      <c r="G14" s="180"/>
    </row>
    <row r="15" spans="1:7" ht="9" customHeight="1">
      <c r="A15" s="34"/>
      <c r="B15" s="35"/>
      <c r="C15" s="35"/>
      <c r="D15" s="35"/>
      <c r="E15" s="35"/>
      <c r="F15" s="36"/>
      <c r="G15" s="36"/>
    </row>
    <row r="16" spans="1:7" ht="12.75">
      <c r="A16" s="181" t="s">
        <v>270</v>
      </c>
      <c r="B16" s="182"/>
      <c r="C16" s="182"/>
      <c r="D16" s="182"/>
      <c r="E16" s="182"/>
      <c r="F16" s="183"/>
      <c r="G16" s="183"/>
    </row>
    <row r="17" spans="1:7" ht="12.75">
      <c r="A17" s="162" t="s">
        <v>22</v>
      </c>
      <c r="B17" s="162"/>
      <c r="C17" s="162"/>
      <c r="D17" s="162"/>
      <c r="E17" s="162"/>
      <c r="F17" s="184"/>
      <c r="G17" s="184"/>
    </row>
    <row r="18" spans="1:7" ht="12.75" customHeight="1">
      <c r="A18" s="34"/>
      <c r="B18" s="40"/>
      <c r="C18" s="40"/>
      <c r="D18" s="173" t="s">
        <v>115</v>
      </c>
      <c r="E18" s="173"/>
      <c r="F18" s="173"/>
      <c r="G18" s="173"/>
    </row>
    <row r="19" spans="1:7" ht="67.5" customHeight="1">
      <c r="A19" s="16" t="s">
        <v>0</v>
      </c>
      <c r="B19" s="174" t="s">
        <v>1</v>
      </c>
      <c r="C19" s="175"/>
      <c r="D19" s="176"/>
      <c r="E19" s="41" t="s">
        <v>116</v>
      </c>
      <c r="F19" s="2" t="s">
        <v>117</v>
      </c>
      <c r="G19" s="2" t="s">
        <v>118</v>
      </c>
    </row>
    <row r="20" spans="1:7" s="24" customFormat="1" ht="12.75" customHeight="1">
      <c r="A20" s="2" t="s">
        <v>26</v>
      </c>
      <c r="B20" s="42" t="s">
        <v>119</v>
      </c>
      <c r="C20" s="43"/>
      <c r="D20" s="44"/>
      <c r="E20" s="41"/>
      <c r="F20" s="114">
        <f>AVERAGE(F21+F27+F38+F39)</f>
        <v>65311.09</v>
      </c>
      <c r="G20" s="114">
        <f>AVERAGE(G21+G27+G38+G39)</f>
        <v>66176.03</v>
      </c>
    </row>
    <row r="21" spans="1:7" s="24" customFormat="1" ht="12.75" customHeight="1">
      <c r="A21" s="3" t="s">
        <v>28</v>
      </c>
      <c r="B21" s="47" t="s">
        <v>120</v>
      </c>
      <c r="C21" s="48"/>
      <c r="D21" s="49"/>
      <c r="E21" s="41"/>
      <c r="F21" s="46">
        <f>F23+F24+F25</f>
        <v>0</v>
      </c>
      <c r="G21" s="46">
        <f>G23+G24+G25+G26</f>
        <v>0</v>
      </c>
    </row>
    <row r="22" spans="1:7" s="24" customFormat="1" ht="12.75" customHeight="1">
      <c r="A22" s="7" t="s">
        <v>121</v>
      </c>
      <c r="B22" s="50"/>
      <c r="C22" s="51" t="s">
        <v>2</v>
      </c>
      <c r="D22" s="52"/>
      <c r="E22" s="138"/>
      <c r="F22" s="46"/>
      <c r="G22" s="46"/>
    </row>
    <row r="23" spans="1:7" s="24" customFormat="1" ht="12.75" customHeight="1">
      <c r="A23" s="7" t="s">
        <v>122</v>
      </c>
      <c r="B23" s="50"/>
      <c r="C23" s="51" t="s">
        <v>3</v>
      </c>
      <c r="D23" s="53"/>
      <c r="E23" s="137"/>
      <c r="F23" s="46"/>
      <c r="G23" s="46"/>
    </row>
    <row r="24" spans="1:7" s="24" customFormat="1" ht="12.75" customHeight="1">
      <c r="A24" s="7" t="s">
        <v>123</v>
      </c>
      <c r="B24" s="50"/>
      <c r="C24" s="51" t="s">
        <v>4</v>
      </c>
      <c r="D24" s="53"/>
      <c r="E24" s="137"/>
      <c r="F24" s="46"/>
      <c r="G24" s="46"/>
    </row>
    <row r="25" spans="1:7" s="24" customFormat="1" ht="12.75" customHeight="1">
      <c r="A25" s="7" t="s">
        <v>124</v>
      </c>
      <c r="B25" s="50"/>
      <c r="C25" s="51" t="s">
        <v>125</v>
      </c>
      <c r="D25" s="53"/>
      <c r="E25" s="137"/>
      <c r="F25" s="46"/>
      <c r="G25" s="46"/>
    </row>
    <row r="26" spans="1:7" s="24" customFormat="1" ht="12.75" customHeight="1">
      <c r="A26" s="55" t="s">
        <v>126</v>
      </c>
      <c r="B26" s="50"/>
      <c r="C26" s="56" t="s">
        <v>5</v>
      </c>
      <c r="D26" s="52"/>
      <c r="E26" s="137"/>
      <c r="F26" s="46"/>
      <c r="G26" s="46"/>
    </row>
    <row r="27" spans="1:7" s="24" customFormat="1" ht="12.75" customHeight="1">
      <c r="A27" s="57" t="s">
        <v>38</v>
      </c>
      <c r="B27" s="58" t="s">
        <v>127</v>
      </c>
      <c r="C27" s="59"/>
      <c r="D27" s="60"/>
      <c r="E27" s="147" t="s">
        <v>253</v>
      </c>
      <c r="F27" s="116">
        <f>AVERAGE(F29+F30+F32+F35+F36)</f>
        <v>65311.09</v>
      </c>
      <c r="G27" s="116">
        <f>AVERAGE(G29+G30+G32+G35+G36)</f>
        <v>66176.03</v>
      </c>
    </row>
    <row r="28" spans="1:7" s="24" customFormat="1" ht="12.75" customHeight="1">
      <c r="A28" s="7" t="s">
        <v>128</v>
      </c>
      <c r="B28" s="50"/>
      <c r="C28" s="51" t="s">
        <v>13</v>
      </c>
      <c r="D28" s="53"/>
      <c r="E28" s="147"/>
      <c r="F28" s="46"/>
      <c r="G28" s="46"/>
    </row>
    <row r="29" spans="1:7" s="24" customFormat="1" ht="12.75" customHeight="1">
      <c r="A29" s="7" t="s">
        <v>129</v>
      </c>
      <c r="B29" s="50"/>
      <c r="C29" s="51" t="s">
        <v>14</v>
      </c>
      <c r="D29" s="53"/>
      <c r="E29" s="147"/>
      <c r="F29" s="115">
        <v>54447.67</v>
      </c>
      <c r="G29" s="115">
        <v>54862.24</v>
      </c>
    </row>
    <row r="30" spans="1:7" s="24" customFormat="1" ht="12.75" customHeight="1">
      <c r="A30" s="7" t="s">
        <v>130</v>
      </c>
      <c r="B30" s="50"/>
      <c r="C30" s="51" t="s">
        <v>131</v>
      </c>
      <c r="D30" s="53"/>
      <c r="E30" s="147"/>
      <c r="F30" s="46"/>
      <c r="G30" s="46"/>
    </row>
    <row r="31" spans="1:7" s="24" customFormat="1" ht="12.75" customHeight="1">
      <c r="A31" s="7" t="s">
        <v>132</v>
      </c>
      <c r="B31" s="50"/>
      <c r="C31" s="51" t="s">
        <v>133</v>
      </c>
      <c r="D31" s="53"/>
      <c r="E31" s="147"/>
      <c r="F31" s="46"/>
      <c r="G31" s="46"/>
    </row>
    <row r="32" spans="1:7" s="24" customFormat="1" ht="12.75" customHeight="1">
      <c r="A32" s="7" t="s">
        <v>134</v>
      </c>
      <c r="B32" s="50"/>
      <c r="C32" s="51" t="s">
        <v>15</v>
      </c>
      <c r="D32" s="53"/>
      <c r="E32" s="147"/>
      <c r="F32" s="115">
        <v>1176.97</v>
      </c>
      <c r="G32" s="115">
        <v>1255.44</v>
      </c>
    </row>
    <row r="33" spans="1:7" s="24" customFormat="1" ht="12.75" customHeight="1">
      <c r="A33" s="7" t="s">
        <v>135</v>
      </c>
      <c r="B33" s="50"/>
      <c r="C33" s="51" t="s">
        <v>136</v>
      </c>
      <c r="D33" s="53"/>
      <c r="E33" s="147"/>
      <c r="F33" s="46"/>
      <c r="G33" s="46"/>
    </row>
    <row r="34" spans="1:7" s="24" customFormat="1" ht="12.75" customHeight="1">
      <c r="A34" s="7" t="s">
        <v>137</v>
      </c>
      <c r="B34" s="50"/>
      <c r="C34" s="51" t="s">
        <v>138</v>
      </c>
      <c r="D34" s="53"/>
      <c r="E34" s="147"/>
      <c r="F34" s="46"/>
      <c r="G34" s="46"/>
    </row>
    <row r="35" spans="1:7" s="24" customFormat="1" ht="12.75" customHeight="1">
      <c r="A35" s="7" t="s">
        <v>139</v>
      </c>
      <c r="B35" s="50"/>
      <c r="C35" s="51" t="s">
        <v>16</v>
      </c>
      <c r="D35" s="53"/>
      <c r="E35" s="147"/>
      <c r="F35" s="46">
        <v>9686.45</v>
      </c>
      <c r="G35" s="46">
        <v>10058.35</v>
      </c>
    </row>
    <row r="36" spans="1:7" s="24" customFormat="1" ht="12.75" customHeight="1">
      <c r="A36" s="7" t="s">
        <v>140</v>
      </c>
      <c r="B36" s="61"/>
      <c r="C36" s="62" t="s">
        <v>141</v>
      </c>
      <c r="D36" s="11"/>
      <c r="E36" s="147"/>
      <c r="F36" s="115"/>
      <c r="G36" s="115"/>
    </row>
    <row r="37" spans="1:7" s="24" customFormat="1" ht="12.75" customHeight="1">
      <c r="A37" s="7" t="s">
        <v>142</v>
      </c>
      <c r="B37" s="50"/>
      <c r="C37" s="51" t="s">
        <v>143</v>
      </c>
      <c r="D37" s="53"/>
      <c r="E37" s="147"/>
      <c r="F37" s="46"/>
      <c r="G37" s="46"/>
    </row>
    <row r="38" spans="1:7" s="24" customFormat="1" ht="12.75" customHeight="1">
      <c r="A38" s="3" t="s">
        <v>40</v>
      </c>
      <c r="B38" s="63" t="s">
        <v>144</v>
      </c>
      <c r="C38" s="63"/>
      <c r="D38" s="54"/>
      <c r="E38" s="147"/>
      <c r="F38" s="46"/>
      <c r="G38" s="46"/>
    </row>
    <row r="39" spans="1:7" s="24" customFormat="1" ht="12.75" customHeight="1">
      <c r="A39" s="3" t="s">
        <v>54</v>
      </c>
      <c r="B39" s="63" t="s">
        <v>145</v>
      </c>
      <c r="C39" s="63"/>
      <c r="D39" s="54"/>
      <c r="E39" s="148"/>
      <c r="F39" s="46"/>
      <c r="G39" s="46"/>
    </row>
    <row r="40" spans="1:7" s="24" customFormat="1" ht="12.75" customHeight="1">
      <c r="A40" s="2" t="s">
        <v>46</v>
      </c>
      <c r="B40" s="42" t="s">
        <v>146</v>
      </c>
      <c r="C40" s="43"/>
      <c r="D40" s="44"/>
      <c r="E40" s="147"/>
      <c r="F40" s="114">
        <v>0</v>
      </c>
      <c r="G40" s="114">
        <v>0</v>
      </c>
    </row>
    <row r="41" spans="1:7" s="24" customFormat="1" ht="12.75" customHeight="1">
      <c r="A41" s="16" t="s">
        <v>85</v>
      </c>
      <c r="B41" s="64" t="s">
        <v>147</v>
      </c>
      <c r="C41" s="65"/>
      <c r="D41" s="14"/>
      <c r="E41" s="147"/>
      <c r="F41" s="114">
        <f>AVERAGE(F42+F48+F49+F56+F57)</f>
        <v>255077.88</v>
      </c>
      <c r="G41" s="114">
        <f>AVERAGE(G42+G48+G49+G56+G57)</f>
        <v>186018.33</v>
      </c>
    </row>
    <row r="42" spans="1:7" s="24" customFormat="1" ht="12.75" customHeight="1">
      <c r="A42" s="4" t="s">
        <v>28</v>
      </c>
      <c r="B42" s="66" t="s">
        <v>148</v>
      </c>
      <c r="C42" s="67"/>
      <c r="D42" s="68"/>
      <c r="E42" s="147" t="s">
        <v>254</v>
      </c>
      <c r="F42" s="114">
        <f>F44</f>
        <v>3666.62</v>
      </c>
      <c r="G42" s="114">
        <f>SUM(G43:G47)</f>
        <v>2239.8</v>
      </c>
    </row>
    <row r="43" spans="1:7" s="24" customFormat="1" ht="12.75" customHeight="1">
      <c r="A43" s="69" t="s">
        <v>121</v>
      </c>
      <c r="B43" s="61"/>
      <c r="C43" s="62" t="s">
        <v>149</v>
      </c>
      <c r="D43" s="11"/>
      <c r="E43" s="147"/>
      <c r="F43" s="46"/>
      <c r="G43" s="46"/>
    </row>
    <row r="44" spans="1:7" s="24" customFormat="1" ht="12.75" customHeight="1">
      <c r="A44" s="69" t="s">
        <v>122</v>
      </c>
      <c r="B44" s="61"/>
      <c r="C44" s="62" t="s">
        <v>150</v>
      </c>
      <c r="D44" s="11"/>
      <c r="E44" s="147"/>
      <c r="F44" s="46">
        <v>3666.62</v>
      </c>
      <c r="G44" s="46">
        <v>2239.8</v>
      </c>
    </row>
    <row r="45" spans="1:7" s="24" customFormat="1" ht="12.75">
      <c r="A45" s="69" t="s">
        <v>123</v>
      </c>
      <c r="B45" s="61"/>
      <c r="C45" s="62" t="s">
        <v>151</v>
      </c>
      <c r="D45" s="11"/>
      <c r="E45" s="147"/>
      <c r="F45" s="46"/>
      <c r="G45" s="46"/>
    </row>
    <row r="46" spans="1:7" s="24" customFormat="1" ht="12.75">
      <c r="A46" s="69" t="s">
        <v>124</v>
      </c>
      <c r="B46" s="61"/>
      <c r="C46" s="62" t="s">
        <v>152</v>
      </c>
      <c r="D46" s="11"/>
      <c r="E46" s="147"/>
      <c r="F46" s="46"/>
      <c r="G46" s="46"/>
    </row>
    <row r="47" spans="1:7" s="24" customFormat="1" ht="12.75" customHeight="1">
      <c r="A47" s="69" t="s">
        <v>126</v>
      </c>
      <c r="B47" s="65"/>
      <c r="C47" s="177" t="s">
        <v>153</v>
      </c>
      <c r="D47" s="168"/>
      <c r="E47" s="147"/>
      <c r="F47" s="46"/>
      <c r="G47" s="46"/>
    </row>
    <row r="48" spans="1:7" s="24" customFormat="1" ht="12.75" customHeight="1">
      <c r="A48" s="4" t="s">
        <v>38</v>
      </c>
      <c r="B48" s="70" t="s">
        <v>154</v>
      </c>
      <c r="C48" s="71"/>
      <c r="D48" s="72"/>
      <c r="E48" s="147" t="s">
        <v>255</v>
      </c>
      <c r="F48" s="116">
        <v>1622.21</v>
      </c>
      <c r="G48" s="114">
        <v>452.69</v>
      </c>
    </row>
    <row r="49" spans="1:7" s="24" customFormat="1" ht="12.75" customHeight="1">
      <c r="A49" s="4" t="s">
        <v>40</v>
      </c>
      <c r="B49" s="66" t="s">
        <v>155</v>
      </c>
      <c r="C49" s="67"/>
      <c r="D49" s="68"/>
      <c r="E49" s="147" t="s">
        <v>256</v>
      </c>
      <c r="F49" s="114">
        <f>SUM(F50:F55)</f>
        <v>243379.92</v>
      </c>
      <c r="G49" s="114">
        <f>SUM(G50:G55)</f>
        <v>180401.87</v>
      </c>
    </row>
    <row r="50" spans="1:7" s="24" customFormat="1" ht="12.75" customHeight="1">
      <c r="A50" s="69" t="s">
        <v>156</v>
      </c>
      <c r="B50" s="67"/>
      <c r="C50" s="73" t="s">
        <v>157</v>
      </c>
      <c r="D50" s="74"/>
      <c r="E50" s="147"/>
      <c r="F50" s="46"/>
      <c r="G50" s="46"/>
    </row>
    <row r="51" spans="1:7" s="24" customFormat="1" ht="12.75" customHeight="1">
      <c r="A51" s="10" t="s">
        <v>158</v>
      </c>
      <c r="B51" s="61"/>
      <c r="C51" s="62" t="s">
        <v>159</v>
      </c>
      <c r="D51" s="75"/>
      <c r="E51" s="149"/>
      <c r="F51" s="76"/>
      <c r="G51" s="76"/>
    </row>
    <row r="52" spans="1:7" s="24" customFormat="1" ht="12.75" customHeight="1">
      <c r="A52" s="69" t="s">
        <v>160</v>
      </c>
      <c r="B52" s="61"/>
      <c r="C52" s="62" t="s">
        <v>161</v>
      </c>
      <c r="D52" s="11"/>
      <c r="E52" s="148"/>
      <c r="F52" s="46"/>
      <c r="G52" s="46"/>
    </row>
    <row r="53" spans="1:7" s="24" customFormat="1" ht="12.75" customHeight="1">
      <c r="A53" s="69" t="s">
        <v>162</v>
      </c>
      <c r="B53" s="61"/>
      <c r="C53" s="177" t="s">
        <v>163</v>
      </c>
      <c r="D53" s="168"/>
      <c r="E53" s="148"/>
      <c r="F53" s="46">
        <v>2536.63</v>
      </c>
      <c r="G53" s="46">
        <v>1853.4</v>
      </c>
    </row>
    <row r="54" spans="1:7" s="24" customFormat="1" ht="12.75" customHeight="1">
      <c r="A54" s="69" t="s">
        <v>164</v>
      </c>
      <c r="B54" s="61"/>
      <c r="C54" s="62" t="s">
        <v>165</v>
      </c>
      <c r="D54" s="11"/>
      <c r="E54" s="148"/>
      <c r="F54" s="115">
        <v>240843.29</v>
      </c>
      <c r="G54" s="115">
        <v>178548.47</v>
      </c>
    </row>
    <row r="55" spans="1:7" s="24" customFormat="1" ht="12.75" customHeight="1">
      <c r="A55" s="69" t="s">
        <v>166</v>
      </c>
      <c r="B55" s="61"/>
      <c r="C55" s="62" t="s">
        <v>167</v>
      </c>
      <c r="D55" s="11"/>
      <c r="E55" s="147"/>
      <c r="F55" s="46">
        <v>0</v>
      </c>
      <c r="G55" s="46"/>
    </row>
    <row r="56" spans="1:7" s="24" customFormat="1" ht="12.75" customHeight="1">
      <c r="A56" s="4" t="s">
        <v>54</v>
      </c>
      <c r="B56" s="77" t="s">
        <v>168</v>
      </c>
      <c r="C56" s="77"/>
      <c r="D56" s="18"/>
      <c r="E56" s="148"/>
      <c r="F56" s="114">
        <v>0</v>
      </c>
      <c r="G56" s="114">
        <v>0</v>
      </c>
    </row>
    <row r="57" spans="1:7" s="24" customFormat="1" ht="12.75" customHeight="1">
      <c r="A57" s="4" t="s">
        <v>57</v>
      </c>
      <c r="B57" s="77" t="s">
        <v>169</v>
      </c>
      <c r="C57" s="77"/>
      <c r="D57" s="18"/>
      <c r="E57" s="147" t="s">
        <v>257</v>
      </c>
      <c r="F57" s="116">
        <v>6409.13</v>
      </c>
      <c r="G57" s="116">
        <v>2923.97</v>
      </c>
    </row>
    <row r="58" spans="1:7" s="24" customFormat="1" ht="12.75" customHeight="1">
      <c r="A58" s="3"/>
      <c r="B58" s="58" t="s">
        <v>170</v>
      </c>
      <c r="C58" s="59"/>
      <c r="D58" s="60"/>
      <c r="E58" s="147"/>
      <c r="F58" s="114">
        <f>AVERAGE(F20+F40+F41)</f>
        <v>320388.97</v>
      </c>
      <c r="G58" s="114">
        <f>AVERAGE(G20+G40+G41)</f>
        <v>252194.36</v>
      </c>
    </row>
    <row r="59" spans="1:7" s="24" customFormat="1" ht="12.75" customHeight="1">
      <c r="A59" s="2" t="s">
        <v>87</v>
      </c>
      <c r="B59" s="42" t="s">
        <v>171</v>
      </c>
      <c r="C59" s="42"/>
      <c r="D59" s="78"/>
      <c r="E59" s="147" t="s">
        <v>258</v>
      </c>
      <c r="F59" s="114">
        <f>SUM(F60:F63)</f>
        <v>66082.31</v>
      </c>
      <c r="G59" s="114">
        <f>SUM(G60:G63)</f>
        <v>66233.28</v>
      </c>
    </row>
    <row r="60" spans="1:7" s="24" customFormat="1" ht="12.75" customHeight="1">
      <c r="A60" s="3" t="s">
        <v>28</v>
      </c>
      <c r="B60" s="63" t="s">
        <v>31</v>
      </c>
      <c r="C60" s="63"/>
      <c r="D60" s="54"/>
      <c r="E60" s="147"/>
      <c r="F60" s="115">
        <v>39</v>
      </c>
      <c r="G60" s="115">
        <v>0.2</v>
      </c>
    </row>
    <row r="61" spans="1:7" s="24" customFormat="1" ht="12.75" customHeight="1">
      <c r="A61" s="57" t="s">
        <v>38</v>
      </c>
      <c r="B61" s="58" t="s">
        <v>172</v>
      </c>
      <c r="C61" s="59"/>
      <c r="D61" s="60"/>
      <c r="E61" s="150"/>
      <c r="F61" s="79">
        <v>59616.83</v>
      </c>
      <c r="G61" s="79">
        <v>59677.09</v>
      </c>
    </row>
    <row r="62" spans="1:7" s="24" customFormat="1" ht="12.75" customHeight="1">
      <c r="A62" s="3" t="s">
        <v>40</v>
      </c>
      <c r="B62" s="163" t="s">
        <v>220</v>
      </c>
      <c r="C62" s="164"/>
      <c r="D62" s="165"/>
      <c r="E62" s="147"/>
      <c r="F62" s="46"/>
      <c r="G62" s="46"/>
    </row>
    <row r="63" spans="1:7" s="24" customFormat="1" ht="12.75" customHeight="1">
      <c r="A63" s="3" t="s">
        <v>173</v>
      </c>
      <c r="B63" s="63" t="s">
        <v>174</v>
      </c>
      <c r="C63" s="50"/>
      <c r="D63" s="45"/>
      <c r="E63" s="147"/>
      <c r="F63" s="46">
        <v>6426.48</v>
      </c>
      <c r="G63" s="46">
        <v>6555.99</v>
      </c>
    </row>
    <row r="64" spans="1:7" s="24" customFormat="1" ht="12.75" customHeight="1">
      <c r="A64" s="2" t="s">
        <v>96</v>
      </c>
      <c r="B64" s="42" t="s">
        <v>175</v>
      </c>
      <c r="C64" s="43"/>
      <c r="D64" s="44"/>
      <c r="E64" s="147" t="s">
        <v>259</v>
      </c>
      <c r="F64" s="114">
        <f>SUM(F65+F69)</f>
        <v>247382.02</v>
      </c>
      <c r="G64" s="114">
        <f>SUM(G65+G69)</f>
        <v>184568.44</v>
      </c>
    </row>
    <row r="65" spans="1:7" s="24" customFormat="1" ht="12.75" customHeight="1">
      <c r="A65" s="3" t="s">
        <v>28</v>
      </c>
      <c r="B65" s="47" t="s">
        <v>176</v>
      </c>
      <c r="C65" s="80"/>
      <c r="D65" s="81"/>
      <c r="E65" s="147"/>
      <c r="F65" s="114">
        <f>SUM(F66:F68)</f>
        <v>0</v>
      </c>
      <c r="G65" s="114">
        <f>SUM(G66:G68)</f>
        <v>0</v>
      </c>
    </row>
    <row r="66" spans="1:7" s="24" customFormat="1" ht="12.75">
      <c r="A66" s="7" t="s">
        <v>121</v>
      </c>
      <c r="B66" s="82"/>
      <c r="C66" s="51" t="s">
        <v>177</v>
      </c>
      <c r="D66" s="83"/>
      <c r="E66" s="139"/>
      <c r="F66" s="46"/>
      <c r="G66" s="46"/>
    </row>
    <row r="67" spans="1:7" s="24" customFormat="1" ht="12.75" customHeight="1">
      <c r="A67" s="7" t="s">
        <v>122</v>
      </c>
      <c r="B67" s="50"/>
      <c r="C67" s="51" t="s">
        <v>178</v>
      </c>
      <c r="D67" s="53"/>
      <c r="E67" s="137"/>
      <c r="F67" s="46"/>
      <c r="G67" s="46"/>
    </row>
    <row r="68" spans="1:7" s="24" customFormat="1" ht="12.75" customHeight="1">
      <c r="A68" s="7" t="s">
        <v>179</v>
      </c>
      <c r="B68" s="50"/>
      <c r="C68" s="51" t="s">
        <v>180</v>
      </c>
      <c r="D68" s="53"/>
      <c r="E68" s="139"/>
      <c r="F68" s="46"/>
      <c r="G68" s="46"/>
    </row>
    <row r="69" spans="1:7" s="87" customFormat="1" ht="12.75" customHeight="1">
      <c r="A69" s="4" t="s">
        <v>38</v>
      </c>
      <c r="B69" s="84" t="s">
        <v>181</v>
      </c>
      <c r="C69" s="85"/>
      <c r="D69" s="86"/>
      <c r="E69" s="140"/>
      <c r="F69" s="99">
        <f>SUM(F70+F71+F72+F73+F74+F75+F78+F79+F80+F81+F82+F83)</f>
        <v>247382.02</v>
      </c>
      <c r="G69" s="99">
        <f>SUM(G70+G71+G72+G73+G74+G75+G78+G79+G80+G81+G82+G83)</f>
        <v>184568.44</v>
      </c>
    </row>
    <row r="70" spans="1:7" s="24" customFormat="1" ht="12.75" customHeight="1">
      <c r="A70" s="7" t="s">
        <v>128</v>
      </c>
      <c r="B70" s="50"/>
      <c r="C70" s="51" t="s">
        <v>182</v>
      </c>
      <c r="D70" s="52"/>
      <c r="E70" s="137"/>
      <c r="F70" s="46"/>
      <c r="G70" s="46"/>
    </row>
    <row r="71" spans="1:7" s="24" customFormat="1" ht="12.75" customHeight="1">
      <c r="A71" s="7" t="s">
        <v>129</v>
      </c>
      <c r="B71" s="82"/>
      <c r="C71" s="51" t="s">
        <v>183</v>
      </c>
      <c r="D71" s="83"/>
      <c r="E71" s="139"/>
      <c r="F71" s="46"/>
      <c r="G71" s="46"/>
    </row>
    <row r="72" spans="1:7" s="24" customFormat="1" ht="12.75">
      <c r="A72" s="7" t="s">
        <v>130</v>
      </c>
      <c r="B72" s="82"/>
      <c r="C72" s="51" t="s">
        <v>184</v>
      </c>
      <c r="D72" s="83"/>
      <c r="E72" s="139"/>
      <c r="F72" s="46"/>
      <c r="G72" s="46"/>
    </row>
    <row r="73" spans="1:7" s="24" customFormat="1" ht="12.75">
      <c r="A73" s="88" t="s">
        <v>132</v>
      </c>
      <c r="B73" s="67"/>
      <c r="C73" s="89" t="s">
        <v>185</v>
      </c>
      <c r="D73" s="74"/>
      <c r="E73" s="139"/>
      <c r="F73" s="46"/>
      <c r="G73" s="46"/>
    </row>
    <row r="74" spans="1:7" s="24" customFormat="1" ht="12.75">
      <c r="A74" s="3" t="s">
        <v>134</v>
      </c>
      <c r="B74" s="56"/>
      <c r="C74" s="56" t="s">
        <v>186</v>
      </c>
      <c r="D74" s="52"/>
      <c r="E74" s="141"/>
      <c r="F74" s="46"/>
      <c r="G74" s="46"/>
    </row>
    <row r="75" spans="1:7" s="24" customFormat="1" ht="12.75" customHeight="1">
      <c r="A75" s="90" t="s">
        <v>135</v>
      </c>
      <c r="B75" s="85"/>
      <c r="C75" s="91" t="s">
        <v>187</v>
      </c>
      <c r="D75" s="19"/>
      <c r="E75" s="137"/>
      <c r="F75" s="114">
        <f>SUM(F76:F77)</f>
        <v>0</v>
      </c>
      <c r="G75" s="114">
        <f>SUM(G76:G77)</f>
        <v>0</v>
      </c>
    </row>
    <row r="76" spans="1:7" s="24" customFormat="1" ht="12.75" customHeight="1">
      <c r="A76" s="69" t="s">
        <v>188</v>
      </c>
      <c r="B76" s="61"/>
      <c r="C76" s="75"/>
      <c r="D76" s="11" t="s">
        <v>189</v>
      </c>
      <c r="E76" s="139"/>
      <c r="F76" s="46"/>
      <c r="G76" s="46"/>
    </row>
    <row r="77" spans="1:7" s="24" customFormat="1" ht="12.75" customHeight="1">
      <c r="A77" s="69" t="s">
        <v>190</v>
      </c>
      <c r="B77" s="61"/>
      <c r="C77" s="75"/>
      <c r="D77" s="11" t="s">
        <v>191</v>
      </c>
      <c r="E77" s="137"/>
      <c r="F77" s="46"/>
      <c r="G77" s="46"/>
    </row>
    <row r="78" spans="1:7" s="24" customFormat="1" ht="12.75" customHeight="1">
      <c r="A78" s="69" t="s">
        <v>137</v>
      </c>
      <c r="B78" s="71"/>
      <c r="C78" s="92" t="s">
        <v>192</v>
      </c>
      <c r="D78" s="15"/>
      <c r="E78" s="137"/>
      <c r="F78" s="46"/>
      <c r="G78" s="46"/>
    </row>
    <row r="79" spans="1:7" s="24" customFormat="1" ht="12.75" customHeight="1">
      <c r="A79" s="69" t="s">
        <v>139</v>
      </c>
      <c r="B79" s="93"/>
      <c r="C79" s="62" t="s">
        <v>193</v>
      </c>
      <c r="D79" s="13"/>
      <c r="E79" s="139"/>
      <c r="F79" s="46"/>
      <c r="G79" s="46"/>
    </row>
    <row r="80" spans="1:7" s="24" customFormat="1" ht="12.75" customHeight="1">
      <c r="A80" s="69" t="s">
        <v>140</v>
      </c>
      <c r="B80" s="50"/>
      <c r="C80" s="51" t="s">
        <v>194</v>
      </c>
      <c r="D80" s="53"/>
      <c r="E80" s="139"/>
      <c r="F80" s="46">
        <v>80260.71</v>
      </c>
      <c r="G80" s="46">
        <v>52430.95</v>
      </c>
    </row>
    <row r="81" spans="1:7" s="24" customFormat="1" ht="12.75" customHeight="1">
      <c r="A81" s="69" t="s">
        <v>142</v>
      </c>
      <c r="B81" s="50"/>
      <c r="C81" s="51" t="s">
        <v>195</v>
      </c>
      <c r="D81" s="53"/>
      <c r="E81" s="139"/>
      <c r="F81" s="115">
        <v>91734.91</v>
      </c>
      <c r="G81" s="115">
        <v>55765.71</v>
      </c>
    </row>
    <row r="82" spans="1:7" s="24" customFormat="1" ht="12.75" customHeight="1">
      <c r="A82" s="7" t="s">
        <v>196</v>
      </c>
      <c r="B82" s="61"/>
      <c r="C82" s="171" t="s">
        <v>197</v>
      </c>
      <c r="D82" s="172"/>
      <c r="E82" s="139"/>
      <c r="F82" s="46">
        <v>73138.65</v>
      </c>
      <c r="G82" s="46">
        <v>73138.65</v>
      </c>
    </row>
    <row r="83" spans="1:7" s="24" customFormat="1" ht="12.75" customHeight="1">
      <c r="A83" s="7" t="s">
        <v>198</v>
      </c>
      <c r="B83" s="50"/>
      <c r="C83" s="51" t="s">
        <v>199</v>
      </c>
      <c r="D83" s="53"/>
      <c r="E83" s="139"/>
      <c r="F83" s="46">
        <v>2247.75</v>
      </c>
      <c r="G83" s="46">
        <v>3233.13</v>
      </c>
    </row>
    <row r="84" spans="1:7" s="24" customFormat="1" ht="12.75" customHeight="1">
      <c r="A84" s="2" t="s">
        <v>98</v>
      </c>
      <c r="B84" s="94" t="s">
        <v>200</v>
      </c>
      <c r="C84" s="95"/>
      <c r="D84" s="96"/>
      <c r="E84" s="139"/>
      <c r="F84" s="116">
        <f>SUM(F85+F86+F89+F90)</f>
        <v>6924.64</v>
      </c>
      <c r="G84" s="114">
        <f>SUM(G85+G86+G89+G90)</f>
        <v>1392.64</v>
      </c>
    </row>
    <row r="85" spans="1:7" s="24" customFormat="1" ht="12.75" customHeight="1">
      <c r="A85" s="3" t="s">
        <v>28</v>
      </c>
      <c r="B85" s="63" t="s">
        <v>201</v>
      </c>
      <c r="C85" s="50"/>
      <c r="D85" s="45"/>
      <c r="E85" s="139"/>
      <c r="F85" s="46"/>
      <c r="G85" s="46"/>
    </row>
    <row r="86" spans="1:7" s="24" customFormat="1" ht="12.75" customHeight="1">
      <c r="A86" s="3" t="s">
        <v>38</v>
      </c>
      <c r="B86" s="47" t="s">
        <v>202</v>
      </c>
      <c r="C86" s="80"/>
      <c r="D86" s="81"/>
      <c r="E86" s="137"/>
      <c r="F86" s="114">
        <f>SUM(F87:F88)</f>
        <v>0</v>
      </c>
      <c r="G86" s="114">
        <f>SUM(G87:G88)</f>
        <v>0</v>
      </c>
    </row>
    <row r="87" spans="1:7" s="24" customFormat="1" ht="12.75" customHeight="1">
      <c r="A87" s="7" t="s">
        <v>128</v>
      </c>
      <c r="B87" s="50"/>
      <c r="C87" s="51" t="s">
        <v>203</v>
      </c>
      <c r="D87" s="53"/>
      <c r="E87" s="137"/>
      <c r="F87" s="46"/>
      <c r="G87" s="46"/>
    </row>
    <row r="88" spans="1:7" s="24" customFormat="1" ht="12.75" customHeight="1">
      <c r="A88" s="7" t="s">
        <v>129</v>
      </c>
      <c r="B88" s="50"/>
      <c r="C88" s="51" t="s">
        <v>204</v>
      </c>
      <c r="D88" s="53"/>
      <c r="E88" s="137"/>
      <c r="F88" s="46"/>
      <c r="G88" s="46"/>
    </row>
    <row r="89" spans="1:7" s="24" customFormat="1" ht="12.75" customHeight="1">
      <c r="A89" s="4" t="s">
        <v>40</v>
      </c>
      <c r="B89" s="75" t="s">
        <v>205</v>
      </c>
      <c r="C89" s="75"/>
      <c r="D89" s="12"/>
      <c r="E89" s="137"/>
      <c r="F89" s="46"/>
      <c r="G89" s="46"/>
    </row>
    <row r="90" spans="1:7" s="24" customFormat="1" ht="12.75" customHeight="1">
      <c r="A90" s="57" t="s">
        <v>54</v>
      </c>
      <c r="B90" s="58" t="s">
        <v>206</v>
      </c>
      <c r="C90" s="59"/>
      <c r="D90" s="60"/>
      <c r="E90" s="137"/>
      <c r="F90" s="116">
        <f>SUM(F91:F92)</f>
        <v>6924.64</v>
      </c>
      <c r="G90" s="114">
        <f>SUM(G91:G92)</f>
        <v>1392.64</v>
      </c>
    </row>
    <row r="91" spans="1:7" s="24" customFormat="1" ht="12.75" customHeight="1">
      <c r="A91" s="7" t="s">
        <v>207</v>
      </c>
      <c r="B91" s="43"/>
      <c r="C91" s="51" t="s">
        <v>208</v>
      </c>
      <c r="D91" s="5"/>
      <c r="E91" s="137"/>
      <c r="F91" s="144">
        <v>5532</v>
      </c>
      <c r="G91" s="46">
        <v>-1709.78</v>
      </c>
    </row>
    <row r="92" spans="1:7" s="24" customFormat="1" ht="12.75" customHeight="1">
      <c r="A92" s="7" t="s">
        <v>210</v>
      </c>
      <c r="B92" s="43"/>
      <c r="C92" s="51" t="s">
        <v>211</v>
      </c>
      <c r="D92" s="5"/>
      <c r="E92" s="137"/>
      <c r="F92" s="46">
        <v>1392.64</v>
      </c>
      <c r="G92" s="46">
        <v>3102.42</v>
      </c>
    </row>
    <row r="93" spans="1:7" s="24" customFormat="1" ht="12.75" customHeight="1">
      <c r="A93" s="2" t="s">
        <v>100</v>
      </c>
      <c r="B93" s="94" t="s">
        <v>212</v>
      </c>
      <c r="C93" s="96"/>
      <c r="D93" s="96"/>
      <c r="E93" s="137"/>
      <c r="F93" s="46"/>
      <c r="G93" s="46"/>
    </row>
    <row r="94" spans="1:7" s="24" customFormat="1" ht="25.5" customHeight="1">
      <c r="A94" s="2"/>
      <c r="B94" s="166" t="s">
        <v>213</v>
      </c>
      <c r="C94" s="167"/>
      <c r="D94" s="168"/>
      <c r="E94" s="137"/>
      <c r="F94" s="114">
        <f>SUM(F59+F64+F84+F93)</f>
        <v>320388.97</v>
      </c>
      <c r="G94" s="114">
        <f>SUM(G59+G64+G84+G93)</f>
        <v>252194.36000000002</v>
      </c>
    </row>
    <row r="95" spans="1:7" s="24" customFormat="1" ht="13.5" customHeight="1">
      <c r="A95" s="169"/>
      <c r="B95" s="169"/>
      <c r="C95" s="98"/>
      <c r="D95" s="135" t="s">
        <v>223</v>
      </c>
      <c r="E95" s="135"/>
      <c r="F95" s="135"/>
      <c r="G95" s="135"/>
    </row>
    <row r="96" spans="1:7" s="24" customFormat="1" ht="15" customHeight="1">
      <c r="A96" s="170" t="s">
        <v>268</v>
      </c>
      <c r="B96" s="170"/>
      <c r="C96" s="170"/>
      <c r="D96" s="170"/>
      <c r="E96" s="170"/>
      <c r="F96" s="170"/>
      <c r="G96" s="170"/>
    </row>
    <row r="97" spans="1:7" s="24" customFormat="1" ht="12.75">
      <c r="A97" s="161" t="s">
        <v>222</v>
      </c>
      <c r="B97" s="161"/>
      <c r="C97" s="161"/>
      <c r="D97" s="161"/>
      <c r="E97" s="161"/>
      <c r="F97" s="162" t="s">
        <v>109</v>
      </c>
      <c r="G97" s="162"/>
    </row>
    <row r="98" spans="1:7" s="24" customFormat="1" ht="12.75">
      <c r="A98" s="97"/>
      <c r="B98" s="97"/>
      <c r="C98" s="97"/>
      <c r="D98" s="97"/>
      <c r="E98" s="98"/>
      <c r="F98" s="40"/>
      <c r="G98" s="40"/>
    </row>
    <row r="99" s="24" customFormat="1" ht="12.75">
      <c r="E99" s="39"/>
    </row>
    <row r="100" s="24" customFormat="1" ht="12.75">
      <c r="E100" s="39"/>
    </row>
    <row r="101" s="24" customFormat="1" ht="12.75">
      <c r="E101" s="39"/>
    </row>
    <row r="102" s="24" customFormat="1" ht="12.75">
      <c r="E102" s="39"/>
    </row>
    <row r="103" s="24" customFormat="1" ht="12.75">
      <c r="E103" s="39"/>
    </row>
    <row r="104" s="24" customFormat="1" ht="12.75">
      <c r="E104" s="39"/>
    </row>
    <row r="105" s="24" customFormat="1" ht="12.75">
      <c r="E105" s="39"/>
    </row>
    <row r="106" s="24" customFormat="1" ht="12.75">
      <c r="E106" s="39"/>
    </row>
    <row r="107" s="24" customFormat="1" ht="12.75">
      <c r="E107" s="39"/>
    </row>
    <row r="108" s="24" customFormat="1" ht="12.75">
      <c r="E108" s="39"/>
    </row>
    <row r="109" s="24" customFormat="1" ht="12.75">
      <c r="E109" s="39"/>
    </row>
    <row r="110" s="24" customFormat="1" ht="12.75">
      <c r="E110" s="39"/>
    </row>
    <row r="111" s="24" customFormat="1" ht="12.75">
      <c r="E111" s="39"/>
    </row>
    <row r="112" s="24" customFormat="1" ht="12.75">
      <c r="E112" s="39"/>
    </row>
    <row r="113" s="24" customFormat="1" ht="12.75">
      <c r="E113" s="39"/>
    </row>
    <row r="114" s="24" customFormat="1" ht="12.75">
      <c r="E114" s="39"/>
    </row>
    <row r="115" s="24" customFormat="1" ht="12.75">
      <c r="E115" s="39"/>
    </row>
    <row r="116" s="24" customFormat="1" ht="12.75">
      <c r="E116" s="39"/>
    </row>
    <row r="117" s="24" customFormat="1" ht="12.75">
      <c r="E117" s="39"/>
    </row>
    <row r="118" s="24" customFormat="1" ht="12.75">
      <c r="E118" s="39"/>
    </row>
    <row r="119" s="24" customFormat="1" ht="12.75">
      <c r="E119" s="39"/>
    </row>
    <row r="120" s="24" customFormat="1" ht="12.75">
      <c r="E120" s="39"/>
    </row>
    <row r="121" s="24" customFormat="1" ht="12.75">
      <c r="E121" s="39"/>
    </row>
  </sheetData>
  <sheetProtection/>
  <mergeCells count="23">
    <mergeCell ref="A8:G8"/>
    <mergeCell ref="A10:G11"/>
    <mergeCell ref="A12:E12"/>
    <mergeCell ref="D9:E9"/>
    <mergeCell ref="E2:G2"/>
    <mergeCell ref="E3:G3"/>
    <mergeCell ref="A5:G6"/>
    <mergeCell ref="D7:E7"/>
    <mergeCell ref="D18:G18"/>
    <mergeCell ref="B19:D19"/>
    <mergeCell ref="C47:D47"/>
    <mergeCell ref="C53:D53"/>
    <mergeCell ref="A13:G13"/>
    <mergeCell ref="A14:G14"/>
    <mergeCell ref="A16:G16"/>
    <mergeCell ref="A17:G17"/>
    <mergeCell ref="A97:E97"/>
    <mergeCell ref="F97:G97"/>
    <mergeCell ref="B62:D62"/>
    <mergeCell ref="B94:D94"/>
    <mergeCell ref="A95:B95"/>
    <mergeCell ref="A96:G96"/>
    <mergeCell ref="C82:D8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7">
      <selection activeCell="K54" sqref="K54"/>
    </sheetView>
  </sheetViews>
  <sheetFormatPr defaultColWidth="9.140625" defaultRowHeight="12.75"/>
  <cols>
    <col min="1" max="1" width="5.28125" style="8" customWidth="1"/>
    <col min="2" max="2" width="1.57421875" style="8" hidden="1" customWidth="1"/>
    <col min="3" max="3" width="30.140625" style="8" customWidth="1"/>
    <col min="4" max="4" width="13.00390625" style="8" customWidth="1"/>
    <col min="5" max="5" width="0" style="8" hidden="1" customWidth="1"/>
    <col min="6" max="6" width="3.57421875" style="8" customWidth="1"/>
    <col min="7" max="7" width="9.421875" style="8" customWidth="1"/>
    <col min="8" max="8" width="12.8515625" style="8" customWidth="1"/>
    <col min="9" max="9" width="12.57421875" style="8" customWidth="1"/>
    <col min="10" max="16384" width="9.140625" style="8" customWidth="1"/>
  </cols>
  <sheetData>
    <row r="1" spans="7:8" ht="12.75">
      <c r="G1" s="6"/>
      <c r="H1" s="6"/>
    </row>
    <row r="2" spans="4:9" ht="15">
      <c r="D2" s="21"/>
      <c r="F2" s="22" t="s">
        <v>17</v>
      </c>
      <c r="G2" s="22"/>
      <c r="H2" s="23"/>
      <c r="I2" s="23"/>
    </row>
    <row r="3" spans="6:9" ht="15">
      <c r="F3" s="22" t="s">
        <v>12</v>
      </c>
      <c r="G3" s="22"/>
      <c r="H3" s="23"/>
      <c r="I3" s="23"/>
    </row>
    <row r="5" spans="1:9" ht="15">
      <c r="A5" s="199" t="s">
        <v>18</v>
      </c>
      <c r="B5" s="197"/>
      <c r="C5" s="197"/>
      <c r="D5" s="197"/>
      <c r="E5" s="197"/>
      <c r="F5" s="197"/>
      <c r="G5" s="197"/>
      <c r="H5" s="197"/>
      <c r="I5" s="197"/>
    </row>
    <row r="6" spans="1:9" ht="15">
      <c r="A6" s="200" t="s">
        <v>19</v>
      </c>
      <c r="B6" s="197"/>
      <c r="C6" s="197"/>
      <c r="D6" s="197"/>
      <c r="E6" s="197"/>
      <c r="F6" s="197"/>
      <c r="G6" s="197"/>
      <c r="H6" s="197"/>
      <c r="I6" s="197"/>
    </row>
    <row r="7" spans="1:8" ht="15">
      <c r="A7" s="117"/>
      <c r="C7" s="201" t="s">
        <v>265</v>
      </c>
      <c r="D7" s="201"/>
      <c r="E7" s="201"/>
      <c r="F7" s="201"/>
      <c r="G7" s="201"/>
      <c r="H7" s="201"/>
    </row>
    <row r="8" spans="1:9" ht="12.75" customHeight="1">
      <c r="A8" s="202"/>
      <c r="B8" s="203"/>
      <c r="C8" s="203"/>
      <c r="D8" s="203"/>
      <c r="E8" s="203"/>
      <c r="F8" s="203"/>
      <c r="G8" s="203"/>
      <c r="H8" s="203"/>
      <c r="I8" s="203"/>
    </row>
    <row r="9" spans="1:9" ht="13.5">
      <c r="A9" s="118"/>
      <c r="B9" s="25"/>
      <c r="C9" s="204" t="s">
        <v>266</v>
      </c>
      <c r="D9" s="204"/>
      <c r="E9" s="204"/>
      <c r="F9" s="204"/>
      <c r="G9" s="204"/>
      <c r="H9" s="204"/>
      <c r="I9" s="25"/>
    </row>
    <row r="10" spans="1:9" ht="13.5">
      <c r="A10" s="205" t="s">
        <v>20</v>
      </c>
      <c r="B10" s="206"/>
      <c r="C10" s="206"/>
      <c r="D10" s="206"/>
      <c r="E10" s="206"/>
      <c r="F10" s="206"/>
      <c r="G10" s="206"/>
      <c r="H10" s="206"/>
      <c r="I10" s="206"/>
    </row>
    <row r="11" spans="1:9" ht="13.5">
      <c r="A11" s="205" t="s">
        <v>21</v>
      </c>
      <c r="B11" s="197"/>
      <c r="C11" s="197"/>
      <c r="D11" s="197"/>
      <c r="E11" s="197"/>
      <c r="F11" s="197"/>
      <c r="G11" s="197"/>
      <c r="H11" s="197"/>
      <c r="I11" s="197"/>
    </row>
    <row r="12" spans="1:9" ht="13.5">
      <c r="A12" s="205"/>
      <c r="B12" s="197"/>
      <c r="C12" s="197"/>
      <c r="D12" s="197"/>
      <c r="E12" s="197"/>
      <c r="F12" s="197"/>
      <c r="G12" s="197"/>
      <c r="H12" s="197"/>
      <c r="I12" s="197"/>
    </row>
    <row r="13" spans="1:9" ht="13.5">
      <c r="A13" s="207" t="s">
        <v>214</v>
      </c>
      <c r="B13" s="208"/>
      <c r="C13" s="208"/>
      <c r="D13" s="208"/>
      <c r="E13" s="208"/>
      <c r="F13" s="208"/>
      <c r="G13" s="208"/>
      <c r="H13" s="208"/>
      <c r="I13" s="208"/>
    </row>
    <row r="14" spans="1:9" ht="13.5" customHeight="1">
      <c r="A14" s="205"/>
      <c r="B14" s="206"/>
      <c r="C14" s="206"/>
      <c r="D14" s="206"/>
      <c r="E14" s="206"/>
      <c r="F14" s="206"/>
      <c r="G14" s="206"/>
      <c r="H14" s="206"/>
      <c r="I14" s="206"/>
    </row>
    <row r="15" spans="1:9" ht="13.5">
      <c r="A15" s="207" t="s">
        <v>271</v>
      </c>
      <c r="B15" s="208"/>
      <c r="C15" s="208"/>
      <c r="D15" s="208"/>
      <c r="E15" s="208"/>
      <c r="F15" s="208"/>
      <c r="G15" s="208"/>
      <c r="H15" s="208"/>
      <c r="I15" s="208"/>
    </row>
    <row r="16" spans="1:9" ht="13.5" customHeight="1">
      <c r="A16" s="209" t="s">
        <v>272</v>
      </c>
      <c r="B16" s="205"/>
      <c r="C16" s="205"/>
      <c r="D16" s="205"/>
      <c r="E16" s="205"/>
      <c r="F16" s="205"/>
      <c r="G16" s="205"/>
      <c r="H16" s="205"/>
      <c r="I16" s="205"/>
    </row>
    <row r="17" spans="1:9" ht="9.75" customHeight="1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 ht="11.25" customHeight="1">
      <c r="A18" s="118"/>
      <c r="B18" s="25"/>
      <c r="C18" s="25"/>
      <c r="D18" s="134" t="s">
        <v>22</v>
      </c>
      <c r="E18" s="25"/>
      <c r="F18" s="25"/>
      <c r="G18" s="25"/>
      <c r="H18" s="25"/>
      <c r="I18" s="25"/>
    </row>
    <row r="19" spans="1:7" s="25" customFormat="1" ht="9.75" customHeight="1">
      <c r="A19" s="118"/>
      <c r="D19" s="210"/>
      <c r="E19" s="210"/>
      <c r="F19" s="210"/>
      <c r="G19" s="119"/>
    </row>
    <row r="20" spans="1:9" s="27" customFormat="1" ht="59.25" customHeight="1">
      <c r="A20" s="211" t="s">
        <v>0</v>
      </c>
      <c r="B20" s="211"/>
      <c r="C20" s="211" t="s">
        <v>1</v>
      </c>
      <c r="D20" s="212"/>
      <c r="E20" s="212"/>
      <c r="F20" s="212"/>
      <c r="G20" s="26" t="s">
        <v>23</v>
      </c>
      <c r="H20" s="26" t="s">
        <v>24</v>
      </c>
      <c r="I20" s="26" t="s">
        <v>25</v>
      </c>
    </row>
    <row r="21" spans="1:9" ht="15">
      <c r="A21" s="28" t="s">
        <v>26</v>
      </c>
      <c r="B21" s="29" t="s">
        <v>27</v>
      </c>
      <c r="C21" s="213" t="s">
        <v>27</v>
      </c>
      <c r="D21" s="214"/>
      <c r="E21" s="214"/>
      <c r="F21" s="214"/>
      <c r="G21" s="142"/>
      <c r="H21" s="121">
        <f>AVERAGE(H22+H27+H28)</f>
        <v>403582.66000000003</v>
      </c>
      <c r="I21" s="121">
        <f>AVERAGE(I22+I27+I28)</f>
        <v>425395.12000000005</v>
      </c>
    </row>
    <row r="22" spans="1:9" ht="15">
      <c r="A22" s="30" t="s">
        <v>28</v>
      </c>
      <c r="B22" s="31" t="s">
        <v>29</v>
      </c>
      <c r="C22" s="215" t="s">
        <v>29</v>
      </c>
      <c r="D22" s="215"/>
      <c r="E22" s="215"/>
      <c r="F22" s="215"/>
      <c r="G22" s="142"/>
      <c r="H22" s="121">
        <f>SUM(H23:H26)</f>
        <v>360350.69</v>
      </c>
      <c r="I22" s="121">
        <f>SUM(I23:I26)</f>
        <v>390612.72000000003</v>
      </c>
    </row>
    <row r="23" spans="1:9" ht="15">
      <c r="A23" s="30" t="s">
        <v>30</v>
      </c>
      <c r="B23" s="31" t="s">
        <v>31</v>
      </c>
      <c r="C23" s="215" t="s">
        <v>31</v>
      </c>
      <c r="D23" s="215"/>
      <c r="E23" s="215"/>
      <c r="F23" s="215"/>
      <c r="G23" s="142"/>
      <c r="H23" s="120">
        <v>94969.93</v>
      </c>
      <c r="I23" s="120">
        <v>101129.85</v>
      </c>
    </row>
    <row r="24" spans="1:9" ht="15">
      <c r="A24" s="30" t="s">
        <v>32</v>
      </c>
      <c r="B24" s="33" t="s">
        <v>33</v>
      </c>
      <c r="C24" s="216" t="s">
        <v>33</v>
      </c>
      <c r="D24" s="216"/>
      <c r="E24" s="216"/>
      <c r="F24" s="216"/>
      <c r="G24" s="142"/>
      <c r="H24" s="120">
        <v>258648.05</v>
      </c>
      <c r="I24" s="120">
        <v>276397.07</v>
      </c>
    </row>
    <row r="25" spans="1:9" ht="15">
      <c r="A25" s="30" t="s">
        <v>34</v>
      </c>
      <c r="B25" s="31" t="s">
        <v>35</v>
      </c>
      <c r="C25" s="216" t="s">
        <v>35</v>
      </c>
      <c r="D25" s="216"/>
      <c r="E25" s="216"/>
      <c r="F25" s="216"/>
      <c r="G25" s="142"/>
      <c r="H25" s="121">
        <v>46.75</v>
      </c>
      <c r="I25" s="125"/>
    </row>
    <row r="26" spans="1:9" ht="15">
      <c r="A26" s="30" t="s">
        <v>36</v>
      </c>
      <c r="B26" s="33" t="s">
        <v>37</v>
      </c>
      <c r="C26" s="216" t="s">
        <v>37</v>
      </c>
      <c r="D26" s="216"/>
      <c r="E26" s="216"/>
      <c r="F26" s="216"/>
      <c r="G26" s="142"/>
      <c r="H26" s="124">
        <v>6685.96</v>
      </c>
      <c r="I26" s="124">
        <v>13085.8</v>
      </c>
    </row>
    <row r="27" spans="1:9" ht="15">
      <c r="A27" s="30" t="s">
        <v>38</v>
      </c>
      <c r="B27" s="31" t="s">
        <v>39</v>
      </c>
      <c r="C27" s="216" t="s">
        <v>39</v>
      </c>
      <c r="D27" s="216"/>
      <c r="E27" s="216"/>
      <c r="F27" s="216"/>
      <c r="G27" s="142"/>
      <c r="H27" s="121"/>
      <c r="I27" s="121"/>
    </row>
    <row r="28" spans="1:9" ht="15">
      <c r="A28" s="30" t="s">
        <v>40</v>
      </c>
      <c r="B28" s="31" t="s">
        <v>41</v>
      </c>
      <c r="C28" s="216" t="s">
        <v>41</v>
      </c>
      <c r="D28" s="216"/>
      <c r="E28" s="216"/>
      <c r="F28" s="216"/>
      <c r="G28" s="145" t="s">
        <v>260</v>
      </c>
      <c r="H28" s="125">
        <f>SUM(H29:H30)</f>
        <v>43231.97</v>
      </c>
      <c r="I28" s="125">
        <f>SUM(I29:I30)</f>
        <v>34782.4</v>
      </c>
    </row>
    <row r="29" spans="1:9" ht="17.25" customHeight="1">
      <c r="A29" s="30" t="s">
        <v>42</v>
      </c>
      <c r="B29" s="33" t="s">
        <v>43</v>
      </c>
      <c r="C29" s="216" t="s">
        <v>43</v>
      </c>
      <c r="D29" s="216"/>
      <c r="E29" s="216"/>
      <c r="F29" s="216"/>
      <c r="G29" s="146"/>
      <c r="H29" s="124">
        <v>43231.97</v>
      </c>
      <c r="I29" s="124">
        <v>34782.4</v>
      </c>
    </row>
    <row r="30" spans="1:9" ht="15.75" customHeight="1">
      <c r="A30" s="30" t="s">
        <v>44</v>
      </c>
      <c r="B30" s="33" t="s">
        <v>45</v>
      </c>
      <c r="C30" s="216" t="s">
        <v>45</v>
      </c>
      <c r="D30" s="216"/>
      <c r="E30" s="216"/>
      <c r="F30" s="216"/>
      <c r="G30" s="146"/>
      <c r="H30" s="121"/>
      <c r="I30" s="121"/>
    </row>
    <row r="31" spans="1:9" ht="15">
      <c r="A31" s="28" t="s">
        <v>46</v>
      </c>
      <c r="B31" s="29" t="s">
        <v>47</v>
      </c>
      <c r="C31" s="213" t="s">
        <v>47</v>
      </c>
      <c r="D31" s="213"/>
      <c r="E31" s="213"/>
      <c r="F31" s="213"/>
      <c r="G31" s="145"/>
      <c r="H31" s="121">
        <f>SUM(H32:H45)</f>
        <v>398043.83999999997</v>
      </c>
      <c r="I31" s="121">
        <f>SUM(I32:I45)</f>
        <v>420799.12</v>
      </c>
    </row>
    <row r="32" spans="1:9" ht="15">
      <c r="A32" s="30" t="s">
        <v>28</v>
      </c>
      <c r="B32" s="31" t="s">
        <v>48</v>
      </c>
      <c r="C32" s="216" t="s">
        <v>49</v>
      </c>
      <c r="D32" s="217"/>
      <c r="E32" s="217"/>
      <c r="F32" s="217"/>
      <c r="G32" s="145" t="s">
        <v>262</v>
      </c>
      <c r="H32" s="120">
        <v>297187.5</v>
      </c>
      <c r="I32" s="120">
        <v>304778.3</v>
      </c>
    </row>
    <row r="33" spans="1:9" ht="15">
      <c r="A33" s="30" t="s">
        <v>38</v>
      </c>
      <c r="B33" s="31" t="s">
        <v>50</v>
      </c>
      <c r="C33" s="216" t="s">
        <v>51</v>
      </c>
      <c r="D33" s="217"/>
      <c r="E33" s="217"/>
      <c r="F33" s="217"/>
      <c r="G33" s="145" t="s">
        <v>261</v>
      </c>
      <c r="H33" s="120">
        <v>864.94</v>
      </c>
      <c r="I33" s="120">
        <v>1151.06</v>
      </c>
    </row>
    <row r="34" spans="1:9" ht="15">
      <c r="A34" s="30" t="s">
        <v>40</v>
      </c>
      <c r="B34" s="31" t="s">
        <v>52</v>
      </c>
      <c r="C34" s="216" t="s">
        <v>53</v>
      </c>
      <c r="D34" s="217"/>
      <c r="E34" s="217"/>
      <c r="F34" s="217"/>
      <c r="G34" s="145" t="s">
        <v>261</v>
      </c>
      <c r="H34" s="120">
        <v>34684.61</v>
      </c>
      <c r="I34" s="120">
        <v>57857.33</v>
      </c>
    </row>
    <row r="35" spans="1:9" ht="15">
      <c r="A35" s="30" t="s">
        <v>54</v>
      </c>
      <c r="B35" s="31" t="s">
        <v>55</v>
      </c>
      <c r="C35" s="215" t="s">
        <v>56</v>
      </c>
      <c r="D35" s="217"/>
      <c r="E35" s="217"/>
      <c r="F35" s="217"/>
      <c r="G35" s="146"/>
      <c r="H35" s="120"/>
      <c r="I35" s="120"/>
    </row>
    <row r="36" spans="1:9" ht="15">
      <c r="A36" s="30" t="s">
        <v>57</v>
      </c>
      <c r="B36" s="31" t="s">
        <v>58</v>
      </c>
      <c r="C36" s="215" t="s">
        <v>59</v>
      </c>
      <c r="D36" s="217"/>
      <c r="E36" s="217"/>
      <c r="F36" s="217"/>
      <c r="G36" s="146"/>
      <c r="H36" s="120"/>
      <c r="I36" s="120"/>
    </row>
    <row r="37" spans="1:9" ht="15">
      <c r="A37" s="30" t="s">
        <v>60</v>
      </c>
      <c r="B37" s="31" t="s">
        <v>61</v>
      </c>
      <c r="C37" s="215" t="s">
        <v>62</v>
      </c>
      <c r="D37" s="217"/>
      <c r="E37" s="217"/>
      <c r="F37" s="217"/>
      <c r="G37" s="145" t="s">
        <v>261</v>
      </c>
      <c r="H37" s="124">
        <v>760</v>
      </c>
      <c r="I37" s="124">
        <v>344.65</v>
      </c>
    </row>
    <row r="38" spans="1:9" ht="15">
      <c r="A38" s="30" t="s">
        <v>63</v>
      </c>
      <c r="B38" s="31" t="s">
        <v>64</v>
      </c>
      <c r="C38" s="215" t="s">
        <v>65</v>
      </c>
      <c r="D38" s="217"/>
      <c r="E38" s="217"/>
      <c r="F38" s="217"/>
      <c r="G38" s="145" t="s">
        <v>261</v>
      </c>
      <c r="H38" s="124">
        <v>4019.89</v>
      </c>
      <c r="I38" s="120">
        <v>1099.68</v>
      </c>
    </row>
    <row r="39" spans="1:9" ht="15">
      <c r="A39" s="30" t="s">
        <v>66</v>
      </c>
      <c r="B39" s="31" t="s">
        <v>67</v>
      </c>
      <c r="C39" s="216" t="s">
        <v>67</v>
      </c>
      <c r="D39" s="217"/>
      <c r="E39" s="217"/>
      <c r="F39" s="217"/>
      <c r="G39" s="146"/>
      <c r="H39" s="120"/>
      <c r="I39" s="120"/>
    </row>
    <row r="40" spans="1:9" ht="15">
      <c r="A40" s="30" t="s">
        <v>68</v>
      </c>
      <c r="B40" s="31" t="s">
        <v>69</v>
      </c>
      <c r="C40" s="215" t="s">
        <v>69</v>
      </c>
      <c r="D40" s="217"/>
      <c r="E40" s="217"/>
      <c r="F40" s="217"/>
      <c r="G40" s="145" t="s">
        <v>261</v>
      </c>
      <c r="H40" s="120">
        <v>58560.1</v>
      </c>
      <c r="I40" s="120">
        <v>53777.31</v>
      </c>
    </row>
    <row r="41" spans="1:9" ht="15.75" customHeight="1">
      <c r="A41" s="30" t="s">
        <v>70</v>
      </c>
      <c r="B41" s="31" t="s">
        <v>71</v>
      </c>
      <c r="C41" s="216" t="s">
        <v>72</v>
      </c>
      <c r="D41" s="218"/>
      <c r="E41" s="218"/>
      <c r="F41" s="218"/>
      <c r="G41" s="146"/>
      <c r="H41" s="120"/>
      <c r="I41" s="120"/>
    </row>
    <row r="42" spans="1:9" ht="15.75" customHeight="1">
      <c r="A42" s="30" t="s">
        <v>73</v>
      </c>
      <c r="B42" s="31" t="s">
        <v>74</v>
      </c>
      <c r="C42" s="216" t="s">
        <v>75</v>
      </c>
      <c r="D42" s="217"/>
      <c r="E42" s="217"/>
      <c r="F42" s="217"/>
      <c r="G42" s="146"/>
      <c r="H42" s="120"/>
      <c r="I42" s="120"/>
    </row>
    <row r="43" spans="1:9" ht="15">
      <c r="A43" s="30" t="s">
        <v>76</v>
      </c>
      <c r="B43" s="31" t="s">
        <v>77</v>
      </c>
      <c r="C43" s="216" t="s">
        <v>78</v>
      </c>
      <c r="D43" s="217"/>
      <c r="E43" s="217"/>
      <c r="F43" s="217"/>
      <c r="G43" s="146"/>
      <c r="H43" s="120"/>
      <c r="I43" s="120"/>
    </row>
    <row r="44" spans="1:9" ht="15">
      <c r="A44" s="30" t="s">
        <v>79</v>
      </c>
      <c r="B44" s="31" t="s">
        <v>80</v>
      </c>
      <c r="C44" s="216" t="s">
        <v>81</v>
      </c>
      <c r="D44" s="217"/>
      <c r="E44" s="217"/>
      <c r="F44" s="217"/>
      <c r="G44" s="145" t="s">
        <v>261</v>
      </c>
      <c r="H44" s="124"/>
      <c r="I44" s="124"/>
    </row>
    <row r="45" spans="1:9" ht="15" customHeight="1">
      <c r="A45" s="30" t="s">
        <v>82</v>
      </c>
      <c r="B45" s="31" t="s">
        <v>83</v>
      </c>
      <c r="C45" s="219" t="s">
        <v>84</v>
      </c>
      <c r="D45" s="220"/>
      <c r="E45" s="220"/>
      <c r="F45" s="221"/>
      <c r="G45" s="145" t="s">
        <v>261</v>
      </c>
      <c r="H45" s="136">
        <v>1966.8</v>
      </c>
      <c r="I45" s="136">
        <v>1790.79</v>
      </c>
    </row>
    <row r="46" spans="1:9" ht="15">
      <c r="A46" s="29" t="s">
        <v>85</v>
      </c>
      <c r="B46" s="32" t="s">
        <v>86</v>
      </c>
      <c r="C46" s="222" t="s">
        <v>86</v>
      </c>
      <c r="D46" s="223"/>
      <c r="E46" s="223"/>
      <c r="F46" s="224"/>
      <c r="G46" s="142"/>
      <c r="H46" s="123">
        <f>AVERAGE(H21-H31)</f>
        <v>5538.820000000065</v>
      </c>
      <c r="I46" s="123">
        <f>AVERAGE(I21-I31)</f>
        <v>4596.000000000058</v>
      </c>
    </row>
    <row r="47" spans="1:9" ht="15">
      <c r="A47" s="29" t="s">
        <v>87</v>
      </c>
      <c r="B47" s="29" t="s">
        <v>88</v>
      </c>
      <c r="C47" s="225" t="s">
        <v>88</v>
      </c>
      <c r="D47" s="223"/>
      <c r="E47" s="223"/>
      <c r="F47" s="224"/>
      <c r="G47" s="143"/>
      <c r="H47" s="123"/>
      <c r="I47" s="123"/>
    </row>
    <row r="48" spans="1:9" ht="15">
      <c r="A48" s="33" t="s">
        <v>89</v>
      </c>
      <c r="B48" s="31" t="s">
        <v>90</v>
      </c>
      <c r="C48" s="219" t="s">
        <v>91</v>
      </c>
      <c r="D48" s="220"/>
      <c r="E48" s="220"/>
      <c r="F48" s="221"/>
      <c r="G48" s="143"/>
      <c r="H48" s="122"/>
      <c r="I48" s="122"/>
    </row>
    <row r="49" spans="1:9" ht="15">
      <c r="A49" s="33" t="s">
        <v>38</v>
      </c>
      <c r="B49" s="31" t="s">
        <v>92</v>
      </c>
      <c r="C49" s="219" t="s">
        <v>92</v>
      </c>
      <c r="D49" s="220"/>
      <c r="E49" s="220"/>
      <c r="F49" s="221"/>
      <c r="G49" s="143"/>
      <c r="H49" s="122"/>
      <c r="I49" s="122"/>
    </row>
    <row r="50" spans="1:9" ht="15">
      <c r="A50" s="33" t="s">
        <v>93</v>
      </c>
      <c r="B50" s="31" t="s">
        <v>94</v>
      </c>
      <c r="C50" s="219" t="s">
        <v>95</v>
      </c>
      <c r="D50" s="220"/>
      <c r="E50" s="220"/>
      <c r="F50" s="221"/>
      <c r="G50" s="143"/>
      <c r="H50" s="122"/>
      <c r="I50" s="122"/>
    </row>
    <row r="51" spans="1:9" ht="15">
      <c r="A51" s="29" t="s">
        <v>96</v>
      </c>
      <c r="B51" s="32" t="s">
        <v>97</v>
      </c>
      <c r="C51" s="222" t="s">
        <v>97</v>
      </c>
      <c r="D51" s="223"/>
      <c r="E51" s="223"/>
      <c r="F51" s="224"/>
      <c r="G51" s="143"/>
      <c r="H51" s="123">
        <v>-6.82</v>
      </c>
      <c r="I51" s="123">
        <v>-5.55</v>
      </c>
    </row>
    <row r="52" spans="1:9" ht="30" customHeight="1">
      <c r="A52" s="29" t="s">
        <v>98</v>
      </c>
      <c r="B52" s="32" t="s">
        <v>99</v>
      </c>
      <c r="C52" s="226" t="s">
        <v>99</v>
      </c>
      <c r="D52" s="227"/>
      <c r="E52" s="227"/>
      <c r="F52" s="228"/>
      <c r="G52" s="143"/>
      <c r="H52" s="123"/>
      <c r="I52" s="123"/>
    </row>
    <row r="53" spans="1:9" ht="15">
      <c r="A53" s="29" t="s">
        <v>100</v>
      </c>
      <c r="B53" s="32" t="s">
        <v>101</v>
      </c>
      <c r="C53" s="222" t="s">
        <v>101</v>
      </c>
      <c r="D53" s="223"/>
      <c r="E53" s="223"/>
      <c r="F53" s="224"/>
      <c r="G53" s="143"/>
      <c r="H53" s="123"/>
      <c r="I53" s="123"/>
    </row>
    <row r="54" spans="1:9" ht="30" customHeight="1">
      <c r="A54" s="29" t="s">
        <v>102</v>
      </c>
      <c r="B54" s="29" t="s">
        <v>103</v>
      </c>
      <c r="C54" s="232" t="s">
        <v>103</v>
      </c>
      <c r="D54" s="227"/>
      <c r="E54" s="227"/>
      <c r="F54" s="228"/>
      <c r="G54" s="143"/>
      <c r="H54" s="123">
        <f>AVERAGE(H46+H51)</f>
        <v>5532.0000000000655</v>
      </c>
      <c r="I54" s="123">
        <f>AVERAGE(I46+I51)</f>
        <v>4590.450000000058</v>
      </c>
    </row>
    <row r="55" spans="1:9" ht="15">
      <c r="A55" s="29" t="s">
        <v>28</v>
      </c>
      <c r="B55" s="29" t="s">
        <v>104</v>
      </c>
      <c r="C55" s="225" t="s">
        <v>104</v>
      </c>
      <c r="D55" s="223"/>
      <c r="E55" s="223"/>
      <c r="F55" s="224"/>
      <c r="G55" s="143"/>
      <c r="H55" s="123"/>
      <c r="I55" s="123"/>
    </row>
    <row r="56" spans="1:9" ht="15">
      <c r="A56" s="29" t="s">
        <v>105</v>
      </c>
      <c r="B56" s="32" t="s">
        <v>106</v>
      </c>
      <c r="C56" s="222" t="s">
        <v>106</v>
      </c>
      <c r="D56" s="223"/>
      <c r="E56" s="223"/>
      <c r="F56" s="224"/>
      <c r="G56" s="143"/>
      <c r="H56" s="123">
        <f>AVERAGE(H54)</f>
        <v>5532.0000000000655</v>
      </c>
      <c r="I56" s="123">
        <f>AVERAGE(I54)</f>
        <v>4590.450000000058</v>
      </c>
    </row>
    <row r="57" spans="1:9" ht="15">
      <c r="A57" s="33" t="s">
        <v>28</v>
      </c>
      <c r="B57" s="31" t="s">
        <v>107</v>
      </c>
      <c r="C57" s="219" t="s">
        <v>107</v>
      </c>
      <c r="D57" s="220"/>
      <c r="E57" s="220"/>
      <c r="F57" s="221"/>
      <c r="G57" s="143"/>
      <c r="H57" s="122"/>
      <c r="I57" s="122"/>
    </row>
    <row r="58" spans="1:9" ht="15">
      <c r="A58" s="33" t="s">
        <v>38</v>
      </c>
      <c r="B58" s="31" t="s">
        <v>108</v>
      </c>
      <c r="C58" s="219" t="s">
        <v>108</v>
      </c>
      <c r="D58" s="220"/>
      <c r="E58" s="220"/>
      <c r="F58" s="221"/>
      <c r="G58" s="143"/>
      <c r="H58" s="122"/>
      <c r="I58" s="122"/>
    </row>
    <row r="59" spans="1:9" ht="12.75">
      <c r="A59" s="37"/>
      <c r="B59" s="37"/>
      <c r="C59" s="37"/>
      <c r="D59" s="37"/>
      <c r="G59" s="17"/>
      <c r="H59" s="17"/>
      <c r="I59" s="17"/>
    </row>
    <row r="60" spans="1:9" ht="15">
      <c r="A60" s="233" t="s">
        <v>229</v>
      </c>
      <c r="B60" s="233"/>
      <c r="C60" s="233"/>
      <c r="D60" s="233"/>
      <c r="E60" s="233"/>
      <c r="F60" s="233"/>
      <c r="G60" s="233"/>
      <c r="H60" s="229" t="s">
        <v>263</v>
      </c>
      <c r="I60" s="229"/>
    </row>
    <row r="61" spans="1:9" s="25" customFormat="1" ht="34.5" customHeight="1">
      <c r="A61" s="230" t="s">
        <v>209</v>
      </c>
      <c r="B61" s="230"/>
      <c r="C61" s="230"/>
      <c r="D61" s="230"/>
      <c r="E61" s="230"/>
      <c r="F61" s="230"/>
      <c r="G61" s="230"/>
      <c r="H61" s="231" t="s">
        <v>109</v>
      </c>
      <c r="I61" s="231"/>
    </row>
  </sheetData>
  <sheetProtection/>
  <mergeCells count="57">
    <mergeCell ref="H60:I60"/>
    <mergeCell ref="A61:G61"/>
    <mergeCell ref="H61:I61"/>
    <mergeCell ref="C54:F54"/>
    <mergeCell ref="C55:F55"/>
    <mergeCell ref="C56:F56"/>
    <mergeCell ref="C57:F57"/>
    <mergeCell ref="C58:F58"/>
    <mergeCell ref="A60:G60"/>
    <mergeCell ref="C48:F48"/>
    <mergeCell ref="C49:F49"/>
    <mergeCell ref="C50:F50"/>
    <mergeCell ref="C51:F51"/>
    <mergeCell ref="C52:F52"/>
    <mergeCell ref="C53:F53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D19:F19"/>
    <mergeCell ref="A20:B20"/>
    <mergeCell ref="C20:F20"/>
    <mergeCell ref="C21:F21"/>
    <mergeCell ref="C22:F22"/>
    <mergeCell ref="C23:F23"/>
    <mergeCell ref="A11:I11"/>
    <mergeCell ref="A12:I12"/>
    <mergeCell ref="A13:I13"/>
    <mergeCell ref="A14:I14"/>
    <mergeCell ref="A15:I15"/>
    <mergeCell ref="A16:I17"/>
    <mergeCell ref="A5:I5"/>
    <mergeCell ref="A6:I6"/>
    <mergeCell ref="C7:H7"/>
    <mergeCell ref="A8:I8"/>
    <mergeCell ref="C9:H9"/>
    <mergeCell ref="A10:I10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5">
      <selection activeCell="M19" sqref="M19"/>
    </sheetView>
  </sheetViews>
  <sheetFormatPr defaultColWidth="9.140625" defaultRowHeight="12.75"/>
  <cols>
    <col min="1" max="1" width="4.7109375" style="110" customWidth="1"/>
    <col min="2" max="2" width="30.00390625" style="22" customWidth="1"/>
    <col min="3" max="3" width="13.28125" style="22" customWidth="1"/>
    <col min="4" max="4" width="13.421875" style="22" customWidth="1"/>
    <col min="5" max="5" width="9.57421875" style="22" customWidth="1"/>
    <col min="6" max="6" width="10.8515625" style="22" customWidth="1"/>
    <col min="7" max="7" width="11.8515625" style="22" customWidth="1"/>
    <col min="8" max="8" width="13.140625" style="22" customWidth="1"/>
    <col min="9" max="9" width="14.28125" style="22" customWidth="1"/>
    <col min="10" max="10" width="12.421875" style="22" customWidth="1"/>
    <col min="11" max="11" width="10.57421875" style="22" customWidth="1"/>
    <col min="12" max="12" width="9.57421875" style="22" customWidth="1"/>
    <col min="13" max="13" width="13.28125" style="22" customWidth="1"/>
    <col min="14" max="16384" width="9.140625" style="22" customWidth="1"/>
  </cols>
  <sheetData>
    <row r="1" spans="2:11" ht="14.25" thickBot="1">
      <c r="B1" s="112" t="s">
        <v>221</v>
      </c>
      <c r="I1" s="107"/>
      <c r="J1" s="107"/>
      <c r="K1" s="107"/>
    </row>
    <row r="2" ht="13.5">
      <c r="H2" s="22" t="s">
        <v>237</v>
      </c>
    </row>
    <row r="3" spans="2:8" ht="13.5">
      <c r="B3" s="236" t="s">
        <v>264</v>
      </c>
      <c r="C3" s="236"/>
      <c r="D3" s="236"/>
      <c r="E3" s="236"/>
      <c r="F3" s="236"/>
      <c r="G3" s="236"/>
      <c r="H3" s="22" t="s">
        <v>238</v>
      </c>
    </row>
    <row r="5" spans="1:13" ht="13.5">
      <c r="A5" s="237" t="s">
        <v>239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3.5">
      <c r="A6" s="237" t="s">
        <v>240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ht="13.5">
      <c r="G7" s="160">
        <v>41729</v>
      </c>
    </row>
    <row r="8" spans="1:13" ht="13.5">
      <c r="A8" s="237" t="s">
        <v>224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10" spans="1:13" ht="13.5">
      <c r="A10" s="234" t="s">
        <v>0</v>
      </c>
      <c r="B10" s="234" t="s">
        <v>225</v>
      </c>
      <c r="C10" s="234" t="s">
        <v>226</v>
      </c>
      <c r="D10" s="234" t="s">
        <v>219</v>
      </c>
      <c r="E10" s="234"/>
      <c r="F10" s="234"/>
      <c r="G10" s="234"/>
      <c r="H10" s="234"/>
      <c r="I10" s="234"/>
      <c r="J10" s="235"/>
      <c r="K10" s="235"/>
      <c r="L10" s="234"/>
      <c r="M10" s="234" t="s">
        <v>227</v>
      </c>
    </row>
    <row r="11" spans="1:13" ht="123" customHeight="1">
      <c r="A11" s="234"/>
      <c r="B11" s="234"/>
      <c r="C11" s="234"/>
      <c r="D11" s="102" t="s">
        <v>241</v>
      </c>
      <c r="E11" s="102" t="s">
        <v>228</v>
      </c>
      <c r="F11" s="102" t="s">
        <v>242</v>
      </c>
      <c r="G11" s="102" t="s">
        <v>230</v>
      </c>
      <c r="H11" s="102" t="s">
        <v>243</v>
      </c>
      <c r="I11" s="101" t="s">
        <v>244</v>
      </c>
      <c r="J11" s="102" t="s">
        <v>231</v>
      </c>
      <c r="K11" s="100" t="s">
        <v>232</v>
      </c>
      <c r="L11" s="108" t="s">
        <v>245</v>
      </c>
      <c r="M11" s="234"/>
    </row>
    <row r="12" spans="1:13" ht="13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11" t="s">
        <v>246</v>
      </c>
      <c r="L12" s="9">
        <v>12</v>
      </c>
      <c r="M12" s="9">
        <v>13</v>
      </c>
    </row>
    <row r="13" spans="1:13" ht="69">
      <c r="A13" s="102" t="s">
        <v>6</v>
      </c>
      <c r="B13" s="104" t="s">
        <v>247</v>
      </c>
      <c r="C13" s="126">
        <f>SUM(C14:C15)</f>
        <v>0.2</v>
      </c>
      <c r="D13" s="102">
        <f>SUM(D14:D15)</f>
        <v>65576.53</v>
      </c>
      <c r="E13" s="102"/>
      <c r="F13" s="126">
        <f>SUM(F14:F15)</f>
        <v>8.25</v>
      </c>
      <c r="G13" s="102"/>
      <c r="H13" s="102"/>
      <c r="I13" s="126">
        <f>SUM(I14:I15)</f>
        <v>65545.98</v>
      </c>
      <c r="J13" s="102"/>
      <c r="K13" s="102"/>
      <c r="L13" s="106"/>
      <c r="M13" s="126">
        <f>SUM(M14+M15)</f>
        <v>39.000000000000455</v>
      </c>
    </row>
    <row r="14" spans="1:13" ht="15" customHeight="1">
      <c r="A14" s="106" t="s">
        <v>215</v>
      </c>
      <c r="B14" s="105" t="s">
        <v>233</v>
      </c>
      <c r="C14" s="126">
        <v>0.2</v>
      </c>
      <c r="D14" s="106">
        <v>1883.52</v>
      </c>
      <c r="E14" s="106">
        <v>1950</v>
      </c>
      <c r="F14" s="127">
        <v>8.25</v>
      </c>
      <c r="G14" s="106"/>
      <c r="H14" s="106"/>
      <c r="I14" s="127">
        <v>3802.97</v>
      </c>
      <c r="J14" s="106"/>
      <c r="K14" s="102"/>
      <c r="L14" s="106"/>
      <c r="M14" s="127">
        <f>C14+D14+E14+F14-I14</f>
        <v>39.000000000000455</v>
      </c>
    </row>
    <row r="15" spans="1:13" ht="15" customHeight="1">
      <c r="A15" s="106" t="s">
        <v>216</v>
      </c>
      <c r="B15" s="105" t="s">
        <v>234</v>
      </c>
      <c r="C15" s="106">
        <v>0</v>
      </c>
      <c r="D15" s="106">
        <v>63693.01</v>
      </c>
      <c r="E15" s="106">
        <v>-1950</v>
      </c>
      <c r="F15" s="106"/>
      <c r="G15" s="106"/>
      <c r="H15" s="106"/>
      <c r="I15" s="127">
        <v>61743.01</v>
      </c>
      <c r="J15" s="106"/>
      <c r="K15" s="106"/>
      <c r="L15" s="106"/>
      <c r="M15" s="127">
        <f>C15+D15+E15-I15</f>
        <v>0</v>
      </c>
    </row>
    <row r="16" spans="1:13" ht="83.25" customHeight="1">
      <c r="A16" s="102" t="s">
        <v>7</v>
      </c>
      <c r="B16" s="104" t="s">
        <v>248</v>
      </c>
      <c r="C16" s="102">
        <f aca="true" t="shared" si="0" ref="C16:I16">SUM(C17:C18)</f>
        <v>59677.09</v>
      </c>
      <c r="D16" s="128">
        <f t="shared" si="0"/>
        <v>225519.99</v>
      </c>
      <c r="E16" s="128">
        <f t="shared" si="0"/>
        <v>0</v>
      </c>
      <c r="F16" s="128">
        <f t="shared" si="0"/>
        <v>600</v>
      </c>
      <c r="G16" s="128">
        <f t="shared" si="0"/>
        <v>0</v>
      </c>
      <c r="H16" s="128">
        <f t="shared" si="0"/>
        <v>0</v>
      </c>
      <c r="I16" s="103">
        <f t="shared" si="0"/>
        <v>225777.18000000002</v>
      </c>
      <c r="J16" s="103"/>
      <c r="K16" s="103">
        <f>K18</f>
        <v>403.07</v>
      </c>
      <c r="L16" s="103"/>
      <c r="M16" s="126">
        <f>C16+D16+F16-I16-K16</f>
        <v>59616.829999999936</v>
      </c>
    </row>
    <row r="17" spans="1:13" ht="15" customHeight="1">
      <c r="A17" s="106" t="s">
        <v>249</v>
      </c>
      <c r="B17" s="105" t="s">
        <v>233</v>
      </c>
      <c r="C17" s="106">
        <v>59677.09</v>
      </c>
      <c r="D17" s="127"/>
      <c r="E17" s="129">
        <v>18000</v>
      </c>
      <c r="F17" s="106">
        <v>600</v>
      </c>
      <c r="G17" s="106">
        <v>0</v>
      </c>
      <c r="H17" s="129"/>
      <c r="I17" s="106">
        <v>18660.26</v>
      </c>
      <c r="J17" s="129"/>
      <c r="K17" s="129"/>
      <c r="L17" s="129"/>
      <c r="M17" s="127">
        <f>C17+D17+E17+F17-I17-K17</f>
        <v>59616.83</v>
      </c>
    </row>
    <row r="18" spans="1:13" ht="15" customHeight="1">
      <c r="A18" s="106" t="s">
        <v>250</v>
      </c>
      <c r="B18" s="105" t="s">
        <v>234</v>
      </c>
      <c r="C18" s="129"/>
      <c r="D18" s="106">
        <v>225519.99</v>
      </c>
      <c r="E18" s="129">
        <v>-18000</v>
      </c>
      <c r="F18" s="129"/>
      <c r="G18" s="129"/>
      <c r="H18" s="129"/>
      <c r="I18" s="106">
        <v>207116.92</v>
      </c>
      <c r="J18" s="129"/>
      <c r="K18" s="129">
        <v>403.07</v>
      </c>
      <c r="L18" s="129"/>
      <c r="M18" s="127">
        <f>C18+D18+E18-I18-K18</f>
        <v>-2.2112089936854318E-11</v>
      </c>
    </row>
    <row r="19" spans="1:13" ht="114.75" customHeight="1">
      <c r="A19" s="102" t="s">
        <v>8</v>
      </c>
      <c r="B19" s="104" t="s">
        <v>251</v>
      </c>
      <c r="C19" s="129"/>
      <c r="D19" s="156"/>
      <c r="E19" s="156">
        <f>SUM(E20:E21)</f>
        <v>0</v>
      </c>
      <c r="F19" s="156">
        <f>SUM(F20:F21)</f>
        <v>46.75</v>
      </c>
      <c r="G19" s="156">
        <f>SUM(G20:G21)</f>
        <v>0</v>
      </c>
      <c r="H19" s="156">
        <f>SUM(H20:H21)</f>
        <v>0</v>
      </c>
      <c r="I19" s="157">
        <f>SUM(I20:I21)</f>
        <v>46.75</v>
      </c>
      <c r="J19" s="157"/>
      <c r="K19" s="157"/>
      <c r="L19" s="157"/>
      <c r="M19" s="156">
        <f>SUM(C19+D19+F19-G19-I19)</f>
        <v>0</v>
      </c>
    </row>
    <row r="20" spans="1:13" ht="15" customHeight="1">
      <c r="A20" s="106" t="s">
        <v>9</v>
      </c>
      <c r="B20" s="105" t="s">
        <v>233</v>
      </c>
      <c r="C20" s="129"/>
      <c r="D20" s="127"/>
      <c r="E20" s="129"/>
      <c r="F20" s="129">
        <v>46.75</v>
      </c>
      <c r="G20" s="129"/>
      <c r="H20" s="129"/>
      <c r="I20" s="127">
        <v>46.75</v>
      </c>
      <c r="J20" s="129"/>
      <c r="K20" s="129"/>
      <c r="L20" s="129"/>
      <c r="M20" s="127">
        <f>SUM(C20+D20+F20-I20)</f>
        <v>0</v>
      </c>
    </row>
    <row r="21" spans="1:13" ht="15" customHeight="1">
      <c r="A21" s="106" t="s">
        <v>252</v>
      </c>
      <c r="B21" s="105" t="s">
        <v>234</v>
      </c>
      <c r="C21" s="129"/>
      <c r="D21" s="152"/>
      <c r="E21" s="129"/>
      <c r="F21" s="129"/>
      <c r="G21" s="129"/>
      <c r="H21" s="129"/>
      <c r="I21" s="127"/>
      <c r="J21" s="129"/>
      <c r="K21" s="129"/>
      <c r="L21" s="129"/>
      <c r="M21" s="127">
        <f>SUM(D21+F21-I21)</f>
        <v>0</v>
      </c>
    </row>
    <row r="22" spans="1:13" ht="15" customHeight="1">
      <c r="A22" s="102" t="s">
        <v>10</v>
      </c>
      <c r="B22" s="104" t="s">
        <v>235</v>
      </c>
      <c r="C22" s="156">
        <f aca="true" t="shared" si="1" ref="C22:I22">SUM(C23:C24)</f>
        <v>6555.99</v>
      </c>
      <c r="D22" s="156">
        <f t="shared" si="1"/>
        <v>0</v>
      </c>
      <c r="E22" s="156">
        <f t="shared" si="1"/>
        <v>0</v>
      </c>
      <c r="F22" s="156">
        <f t="shared" si="1"/>
        <v>6556.45</v>
      </c>
      <c r="G22" s="156">
        <f t="shared" si="1"/>
        <v>0</v>
      </c>
      <c r="H22" s="157"/>
      <c r="I22" s="156">
        <f t="shared" si="1"/>
        <v>6685.96</v>
      </c>
      <c r="J22" s="158"/>
      <c r="K22" s="157"/>
      <c r="L22" s="159"/>
      <c r="M22" s="156">
        <f>SUM(C22+D22+E22+G22+F22-I22)</f>
        <v>6426.479999999999</v>
      </c>
    </row>
    <row r="23" spans="1:13" ht="15" customHeight="1">
      <c r="A23" s="106" t="s">
        <v>217</v>
      </c>
      <c r="B23" s="105" t="s">
        <v>233</v>
      </c>
      <c r="C23" s="127">
        <v>6555.99</v>
      </c>
      <c r="D23" s="153"/>
      <c r="E23" s="153"/>
      <c r="F23" s="153">
        <v>6556.45</v>
      </c>
      <c r="G23" s="154"/>
      <c r="H23" s="109"/>
      <c r="I23" s="127">
        <v>6685.96</v>
      </c>
      <c r="J23" s="109"/>
      <c r="K23" s="106"/>
      <c r="L23" s="129"/>
      <c r="M23" s="127">
        <f>SUM(C23+D23+E23+F23+G23-I23)</f>
        <v>6426.479999999999</v>
      </c>
    </row>
    <row r="24" spans="1:13" ht="15" customHeight="1">
      <c r="A24" s="106" t="s">
        <v>218</v>
      </c>
      <c r="B24" s="105" t="s">
        <v>234</v>
      </c>
      <c r="C24" s="127"/>
      <c r="D24" s="153"/>
      <c r="E24" s="153"/>
      <c r="F24" s="153"/>
      <c r="G24" s="155"/>
      <c r="H24" s="109"/>
      <c r="I24" s="127"/>
      <c r="J24" s="109"/>
      <c r="K24" s="127"/>
      <c r="L24" s="129"/>
      <c r="M24" s="127">
        <f>SUM(C24+D24+E24+F24-I24)</f>
        <v>0</v>
      </c>
    </row>
    <row r="25" spans="1:13" ht="15" customHeight="1">
      <c r="A25" s="102" t="s">
        <v>11</v>
      </c>
      <c r="B25" s="104" t="s">
        <v>236</v>
      </c>
      <c r="C25" s="126">
        <f>SUM(C13++C16+C22)</f>
        <v>66233.28</v>
      </c>
      <c r="D25" s="126">
        <f>SUM(D13++D16+D19+D22)</f>
        <v>291096.52</v>
      </c>
      <c r="E25" s="126">
        <f aca="true" t="shared" si="2" ref="E25:M25">SUM(E13++E16+E19+E22)</f>
        <v>0</v>
      </c>
      <c r="F25" s="126">
        <f t="shared" si="2"/>
        <v>7211.45</v>
      </c>
      <c r="G25" s="126">
        <f t="shared" si="2"/>
        <v>0</v>
      </c>
      <c r="H25" s="126">
        <f t="shared" si="2"/>
        <v>0</v>
      </c>
      <c r="I25" s="126">
        <f>SUM(I13++I16+I19+I22)</f>
        <v>298055.87000000005</v>
      </c>
      <c r="J25" s="126">
        <f t="shared" si="2"/>
        <v>0</v>
      </c>
      <c r="K25" s="126">
        <f t="shared" si="2"/>
        <v>403.07</v>
      </c>
      <c r="L25" s="126">
        <f t="shared" si="2"/>
        <v>0</v>
      </c>
      <c r="M25" s="126">
        <f t="shared" si="2"/>
        <v>66082.30999999994</v>
      </c>
    </row>
    <row r="26" spans="12:13" ht="13.5">
      <c r="L26" s="130"/>
      <c r="M26" s="131"/>
    </row>
    <row r="27" spans="12:13" ht="13.5">
      <c r="L27" s="130"/>
      <c r="M27" s="131"/>
    </row>
    <row r="28" spans="12:13" ht="13.5">
      <c r="L28" s="130"/>
      <c r="M28" s="132"/>
    </row>
    <row r="29" spans="7:13" ht="13.5">
      <c r="G29" s="151"/>
      <c r="L29" s="130"/>
      <c r="M29" s="133"/>
    </row>
    <row r="30" spans="12:13" ht="13.5">
      <c r="L30" s="130"/>
      <c r="M30" s="133"/>
    </row>
    <row r="31" spans="12:13" ht="13.5">
      <c r="L31" s="130"/>
      <c r="M31" s="132"/>
    </row>
    <row r="32" spans="12:13" ht="13.5">
      <c r="L32" s="130"/>
      <c r="M32" s="133"/>
    </row>
    <row r="33" spans="12:13" ht="13.5">
      <c r="L33" s="130"/>
      <c r="M33" s="133"/>
    </row>
    <row r="34" spans="12:13" ht="13.5">
      <c r="L34" s="130"/>
      <c r="M34" s="133"/>
    </row>
    <row r="35" spans="12:13" ht="13.5">
      <c r="L35" s="130"/>
      <c r="M35" s="133"/>
    </row>
    <row r="36" spans="12:13" ht="13.5">
      <c r="L36" s="130"/>
      <c r="M36" s="133"/>
    </row>
    <row r="37" spans="12:13" ht="13.5">
      <c r="L37" s="130"/>
      <c r="M37" s="133"/>
    </row>
    <row r="38" spans="12:13" ht="13.5">
      <c r="L38" s="130"/>
      <c r="M38" s="133"/>
    </row>
    <row r="39" spans="12:13" ht="13.5">
      <c r="L39" s="130"/>
      <c r="M39" s="133"/>
    </row>
    <row r="40" spans="12:13" ht="13.5">
      <c r="L40" s="130"/>
      <c r="M40" s="133"/>
    </row>
    <row r="41" spans="12:13" ht="13.5">
      <c r="L41" s="130"/>
      <c r="M41" s="130"/>
    </row>
  </sheetData>
  <sheetProtection/>
  <mergeCells count="9">
    <mergeCell ref="M10:M11"/>
    <mergeCell ref="A10:A11"/>
    <mergeCell ref="B10:B11"/>
    <mergeCell ref="C10:C11"/>
    <mergeCell ref="D10:L10"/>
    <mergeCell ref="B3:G3"/>
    <mergeCell ref="A5:M5"/>
    <mergeCell ref="A6:M6"/>
    <mergeCell ref="A8:M8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User</cp:lastModifiedBy>
  <cp:lastPrinted>2014-04-11T06:52:35Z</cp:lastPrinted>
  <dcterms:created xsi:type="dcterms:W3CDTF">2011-03-03T15:37:08Z</dcterms:created>
  <dcterms:modified xsi:type="dcterms:W3CDTF">2014-06-02T09:13:12Z</dcterms:modified>
  <cp:category/>
  <cp:version/>
  <cp:contentType/>
  <cp:contentStatus/>
</cp:coreProperties>
</file>